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vesque/Dropbox (BCH)/Michel Levesque/BCH/Dbox_Hla Lab/Protocols/Mice Protocols/"/>
    </mc:Choice>
  </mc:AlternateContent>
  <xr:revisionPtr revIDLastSave="0" documentId="13_ncr:1_{B98FBE7B-76B3-2C44-BEFE-43C73ACA8EE0}" xr6:coauthVersionLast="36" xr6:coauthVersionMax="36" xr10:uidLastSave="{00000000-0000-0000-0000-000000000000}"/>
  <bookViews>
    <workbookView xWindow="0" yWindow="0" windowWidth="28800" windowHeight="18000" firstSheet="8" activeTab="21" xr2:uid="{BFAC21A9-05BF-BF41-9ACD-AAA737020D92}"/>
  </bookViews>
  <sheets>
    <sheet name="ApoM-KO" sheetId="14" r:id="rId1"/>
    <sheet name="ApoM-TG" sheetId="15" r:id="rId2"/>
    <sheet name="Cas9 f-stop-f" sheetId="21" r:id="rId3"/>
    <sheet name="CD69 flox" sheetId="8" r:id="rId4"/>
    <sheet name="Dock-KO_floxed" sheetId="13" r:id="rId5"/>
    <sheet name="fSPT flox" sheetId="20" r:id="rId6"/>
    <sheet name="Ormdl3 flox" sheetId="22" r:id="rId7"/>
    <sheet name="S1pr1 flox" sheetId="1" r:id="rId8"/>
    <sheet name="S1PR1-SG" sheetId="7" r:id="rId9"/>
    <sheet name="S1pr1-TG" sheetId="10" r:id="rId10"/>
    <sheet name="S1pr2 flox" sheetId="3" r:id="rId11"/>
    <sheet name="S1pr3-ko" sheetId="4" r:id="rId12"/>
    <sheet name="Sphk1 flox" sheetId="16" r:id="rId13"/>
    <sheet name="Sphk2-KO" sheetId="19" r:id="rId14"/>
    <sheet name="Sptlc1 flox" sheetId="18" r:id="rId15"/>
    <sheet name="Epor-Cre" sheetId="17" r:id="rId16"/>
    <sheet name="Glast-cre" sheetId="9" r:id="rId17"/>
    <sheet name="LysM-Cre" sheetId="5" r:id="rId18"/>
    <sheet name="Prox1-Cre" sheetId="6" r:id="rId19"/>
    <sheet name="Rosa-cre" sheetId="11" r:id="rId20"/>
    <sheet name="VeCad-Cre" sheetId="2" r:id="rId21"/>
    <sheet name="Caspase4-Mutation" sheetId="12" r:id="rId22"/>
  </sheets>
  <definedNames>
    <definedName name="OLE_LINK1" localSheetId="12">'Sphk1 flox'!$F$6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2" l="1"/>
  <c r="C33" i="12" s="1"/>
  <c r="B32" i="12"/>
  <c r="C32" i="12" s="1"/>
  <c r="B31" i="12"/>
  <c r="C31" i="12" s="1"/>
  <c r="C30" i="12"/>
  <c r="B30" i="12"/>
  <c r="B29" i="12"/>
  <c r="B13" i="9"/>
  <c r="B8" i="9"/>
  <c r="B7" i="9"/>
  <c r="B6" i="9"/>
  <c r="B7" i="18"/>
  <c r="B6" i="18"/>
  <c r="B8" i="16"/>
  <c r="C8" i="16" s="1"/>
  <c r="B8" i="22"/>
  <c r="B7" i="22"/>
  <c r="C7" i="22" s="1"/>
  <c r="B12" i="22"/>
  <c r="C12" i="22" s="1"/>
  <c r="B11" i="22"/>
  <c r="C11" i="22" s="1"/>
  <c r="B10" i="22"/>
  <c r="C10" i="22" s="1"/>
  <c r="C9" i="22"/>
  <c r="B9" i="22"/>
  <c r="C8" i="22"/>
  <c r="B6" i="22"/>
  <c r="C6" i="22" s="1"/>
  <c r="C5" i="22"/>
  <c r="B5" i="22"/>
  <c r="B8" i="21"/>
  <c r="C8" i="21" s="1"/>
  <c r="B12" i="21"/>
  <c r="C12" i="21" s="1"/>
  <c r="B11" i="21"/>
  <c r="C11" i="21" s="1"/>
  <c r="B10" i="21"/>
  <c r="C10" i="21" s="1"/>
  <c r="B9" i="21"/>
  <c r="C9" i="21" s="1"/>
  <c r="B7" i="21"/>
  <c r="C7" i="21" s="1"/>
  <c r="B6" i="21"/>
  <c r="C6" i="21" s="1"/>
  <c r="B5" i="21"/>
  <c r="B8" i="19"/>
  <c r="B7" i="16"/>
  <c r="B8" i="20"/>
  <c r="C8" i="20" s="1"/>
  <c r="B12" i="20"/>
  <c r="C12" i="20" s="1"/>
  <c r="B11" i="20"/>
  <c r="C11" i="20" s="1"/>
  <c r="B10" i="20"/>
  <c r="C10" i="20" s="1"/>
  <c r="B9" i="20"/>
  <c r="C9" i="20" s="1"/>
  <c r="B7" i="20"/>
  <c r="C7" i="20" s="1"/>
  <c r="B6" i="20"/>
  <c r="C6" i="20" s="1"/>
  <c r="B5" i="20"/>
  <c r="C5" i="20" s="1"/>
  <c r="B7" i="19"/>
  <c r="B12" i="16"/>
  <c r="C12" i="16" s="1"/>
  <c r="B11" i="16"/>
  <c r="C11" i="16" s="1"/>
  <c r="B10" i="16"/>
  <c r="C10" i="16" s="1"/>
  <c r="B9" i="16"/>
  <c r="C9" i="16" s="1"/>
  <c r="C7" i="16"/>
  <c r="C6" i="16"/>
  <c r="B6" i="16"/>
  <c r="C5" i="16"/>
  <c r="B5" i="16"/>
  <c r="B13" i="19"/>
  <c r="B12" i="19"/>
  <c r="C12" i="19" s="1"/>
  <c r="B11" i="19"/>
  <c r="C11" i="19" s="1"/>
  <c r="B10" i="19"/>
  <c r="C10" i="19" s="1"/>
  <c r="C9" i="19"/>
  <c r="B9" i="19"/>
  <c r="C8" i="19"/>
  <c r="C7" i="19"/>
  <c r="B6" i="19"/>
  <c r="C6" i="19" s="1"/>
  <c r="C5" i="19"/>
  <c r="B5" i="19"/>
  <c r="B36" i="17"/>
  <c r="C36" i="17" s="1"/>
  <c r="B35" i="17"/>
  <c r="C35" i="17" s="1"/>
  <c r="B34" i="17"/>
  <c r="C34" i="17" s="1"/>
  <c r="C33" i="17"/>
  <c r="B33" i="17"/>
  <c r="C32" i="17"/>
  <c r="C31" i="17"/>
  <c r="C30" i="17"/>
  <c r="C29" i="17"/>
  <c r="C8" i="17"/>
  <c r="C7" i="17"/>
  <c r="C6" i="17"/>
  <c r="B10" i="17"/>
  <c r="B9" i="17"/>
  <c r="C9" i="17" s="1"/>
  <c r="C29" i="12" l="1"/>
  <c r="B34" i="12"/>
  <c r="C34" i="12" s="1"/>
  <c r="B13" i="16"/>
  <c r="C13" i="16" s="1"/>
  <c r="B13" i="22"/>
  <c r="C13" i="22" s="1"/>
  <c r="B13" i="21"/>
  <c r="C13" i="21" s="1"/>
  <c r="C5" i="21"/>
  <c r="B13" i="20"/>
  <c r="C13" i="20" s="1"/>
  <c r="B15" i="20"/>
  <c r="C15" i="20" s="1"/>
  <c r="B15" i="16"/>
  <c r="C15" i="16" s="1"/>
  <c r="C13" i="19"/>
  <c r="B40" i="17"/>
  <c r="C40" i="17" s="1"/>
  <c r="B37" i="17"/>
  <c r="C37" i="17" s="1"/>
  <c r="C10" i="17"/>
  <c r="B37" i="18"/>
  <c r="B32" i="18"/>
  <c r="C32" i="18" s="1"/>
  <c r="B12" i="18"/>
  <c r="B29" i="18"/>
  <c r="C29" i="18" s="1"/>
  <c r="B36" i="18"/>
  <c r="C36" i="18" s="1"/>
  <c r="B35" i="18"/>
  <c r="C35" i="18" s="1"/>
  <c r="B34" i="18"/>
  <c r="C34" i="18" s="1"/>
  <c r="B33" i="18"/>
  <c r="C33" i="18" s="1"/>
  <c r="B31" i="18"/>
  <c r="C31" i="18" s="1"/>
  <c r="B30" i="18"/>
  <c r="C30" i="18" s="1"/>
  <c r="B10" i="18"/>
  <c r="C10" i="18" s="1"/>
  <c r="C6" i="18"/>
  <c r="B5" i="18"/>
  <c r="C5" i="18" s="1"/>
  <c r="C11" i="18"/>
  <c r="B11" i="18"/>
  <c r="B9" i="18"/>
  <c r="C9" i="18" s="1"/>
  <c r="B8" i="18"/>
  <c r="C8" i="18" s="1"/>
  <c r="C7" i="18"/>
  <c r="B36" i="12" l="1"/>
  <c r="C36" i="12" s="1"/>
  <c r="B15" i="22"/>
  <c r="C15" i="22" s="1"/>
  <c r="B15" i="21"/>
  <c r="C15" i="21" s="1"/>
  <c r="B15" i="19"/>
  <c r="C15" i="19" s="1"/>
  <c r="B12" i="17"/>
  <c r="C12" i="17" s="1"/>
  <c r="C37" i="18"/>
  <c r="C12" i="18"/>
  <c r="B12" i="15"/>
  <c r="C12" i="15" s="1"/>
  <c r="B11" i="15"/>
  <c r="C11" i="15" s="1"/>
  <c r="B10" i="15"/>
  <c r="C10" i="15" s="1"/>
  <c r="B9" i="15"/>
  <c r="C9" i="15" s="1"/>
  <c r="C8" i="15"/>
  <c r="C7" i="15"/>
  <c r="B6" i="15"/>
  <c r="C6" i="15" s="1"/>
  <c r="B5" i="15"/>
  <c r="C5" i="15" s="1"/>
  <c r="B10" i="14"/>
  <c r="C10" i="14" s="1"/>
  <c r="B9" i="14"/>
  <c r="C9" i="14" s="1"/>
  <c r="B8" i="14"/>
  <c r="C8" i="14" s="1"/>
  <c r="B7" i="14"/>
  <c r="C7" i="14" s="1"/>
  <c r="B6" i="14"/>
  <c r="C6" i="14" s="1"/>
  <c r="B5" i="14"/>
  <c r="B34" i="13"/>
  <c r="C34" i="13" s="1"/>
  <c r="B33" i="13"/>
  <c r="C33" i="13" s="1"/>
  <c r="B32" i="13"/>
  <c r="C32" i="13" s="1"/>
  <c r="B31" i="13"/>
  <c r="C31" i="13" s="1"/>
  <c r="B30" i="13"/>
  <c r="C30" i="13" s="1"/>
  <c r="F34" i="13"/>
  <c r="G34" i="13" s="1"/>
  <c r="F33" i="13"/>
  <c r="G33" i="13" s="1"/>
  <c r="F32" i="13"/>
  <c r="G32" i="13" s="1"/>
  <c r="G31" i="13"/>
  <c r="F31" i="13"/>
  <c r="F30" i="13"/>
  <c r="B54" i="13"/>
  <c r="C54" i="13" s="1"/>
  <c r="B53" i="13"/>
  <c r="B52" i="13"/>
  <c r="F9" i="13"/>
  <c r="G9" i="13" s="1"/>
  <c r="C9" i="13"/>
  <c r="B9" i="13"/>
  <c r="F8" i="13"/>
  <c r="G8" i="13" s="1"/>
  <c r="C8" i="13"/>
  <c r="B8" i="13"/>
  <c r="F7" i="13"/>
  <c r="G7" i="13" s="1"/>
  <c r="C7" i="13"/>
  <c r="B7" i="13"/>
  <c r="F6" i="13"/>
  <c r="G6" i="13" s="1"/>
  <c r="C6" i="13"/>
  <c r="B6" i="13"/>
  <c r="F5" i="13"/>
  <c r="G5" i="13" s="1"/>
  <c r="C5" i="13"/>
  <c r="B5" i="13"/>
  <c r="N12" i="12"/>
  <c r="B12" i="12"/>
  <c r="C12" i="12" s="1"/>
  <c r="N11" i="12"/>
  <c r="B11" i="12"/>
  <c r="C11" i="12" s="1"/>
  <c r="N10" i="12"/>
  <c r="B10" i="12"/>
  <c r="C10" i="12" s="1"/>
  <c r="N9" i="12"/>
  <c r="B9" i="12"/>
  <c r="C9" i="12" s="1"/>
  <c r="N8" i="12"/>
  <c r="B8" i="12"/>
  <c r="N7" i="12"/>
  <c r="B5" i="5"/>
  <c r="C5" i="5" s="1"/>
  <c r="B6" i="5"/>
  <c r="C6" i="5" s="1"/>
  <c r="B7" i="5"/>
  <c r="C7" i="5"/>
  <c r="B8" i="5"/>
  <c r="B11" i="5" s="1"/>
  <c r="C8" i="5"/>
  <c r="B9" i="5"/>
  <c r="C9" i="5" s="1"/>
  <c r="B10" i="5"/>
  <c r="C10" i="5"/>
  <c r="B12" i="6"/>
  <c r="C12" i="6" s="1"/>
  <c r="B11" i="6"/>
  <c r="C11" i="6" s="1"/>
  <c r="B10" i="6"/>
  <c r="C10" i="6" s="1"/>
  <c r="B9" i="6"/>
  <c r="C9" i="6" s="1"/>
  <c r="B8" i="6"/>
  <c r="C8" i="6" s="1"/>
  <c r="B7" i="6"/>
  <c r="C7" i="6" s="1"/>
  <c r="C6" i="6"/>
  <c r="B6" i="6"/>
  <c r="B5" i="6"/>
  <c r="C10" i="11"/>
  <c r="B10" i="11"/>
  <c r="B9" i="11"/>
  <c r="C9" i="11" s="1"/>
  <c r="B8" i="11"/>
  <c r="C8" i="11" s="1"/>
  <c r="B7" i="11"/>
  <c r="C7" i="11" s="1"/>
  <c r="B6" i="11"/>
  <c r="C6" i="11" s="1"/>
  <c r="B5" i="11"/>
  <c r="B11" i="11" s="1"/>
  <c r="B57" i="10"/>
  <c r="C57" i="10" s="1"/>
  <c r="B56" i="10"/>
  <c r="C56" i="10" s="1"/>
  <c r="B55" i="10"/>
  <c r="C55" i="10" s="1"/>
  <c r="B54" i="10"/>
  <c r="C54" i="10" s="1"/>
  <c r="B52" i="10"/>
  <c r="B35" i="10"/>
  <c r="C35" i="10" s="1"/>
  <c r="B34" i="10"/>
  <c r="C34" i="10" s="1"/>
  <c r="B33" i="10"/>
  <c r="C33" i="10" s="1"/>
  <c r="B32" i="10"/>
  <c r="C32" i="10" s="1"/>
  <c r="C31" i="10"/>
  <c r="B31" i="10"/>
  <c r="B30" i="10"/>
  <c r="B8" i="10"/>
  <c r="C8" i="10" s="1"/>
  <c r="B7" i="10"/>
  <c r="B6" i="10"/>
  <c r="B5" i="10"/>
  <c r="B12" i="10"/>
  <c r="C12" i="10" s="1"/>
  <c r="C11" i="10"/>
  <c r="B10" i="10"/>
  <c r="C10" i="10" s="1"/>
  <c r="B9" i="10"/>
  <c r="C9" i="10" s="1"/>
  <c r="C7" i="10"/>
  <c r="C6" i="10"/>
  <c r="B49" i="7"/>
  <c r="C35" i="7"/>
  <c r="B33" i="7"/>
  <c r="B32" i="7"/>
  <c r="B12" i="7"/>
  <c r="C12" i="7" s="1"/>
  <c r="B11" i="7"/>
  <c r="C11" i="7" s="1"/>
  <c r="B10" i="7"/>
  <c r="C10" i="7" s="1"/>
  <c r="B9" i="7"/>
  <c r="C8" i="7"/>
  <c r="C7" i="7"/>
  <c r="C6" i="7"/>
  <c r="C5" i="7"/>
  <c r="B63" i="8"/>
  <c r="C63" i="8" s="1"/>
  <c r="B38" i="8"/>
  <c r="C38" i="8" s="1"/>
  <c r="B62" i="8"/>
  <c r="C62" i="8" s="1"/>
  <c r="B37" i="8"/>
  <c r="C37" i="8" s="1"/>
  <c r="B61" i="8"/>
  <c r="C61" i="8" s="1"/>
  <c r="B36" i="8"/>
  <c r="C36" i="8" s="1"/>
  <c r="B60" i="8"/>
  <c r="C60" i="8" s="1"/>
  <c r="B35" i="8"/>
  <c r="C35" i="8" s="1"/>
  <c r="B59" i="8"/>
  <c r="C59" i="8" s="1"/>
  <c r="B34" i="8"/>
  <c r="C34" i="8" s="1"/>
  <c r="B12" i="9"/>
  <c r="C12" i="9" s="1"/>
  <c r="C11" i="9"/>
  <c r="B10" i="9"/>
  <c r="C10" i="9" s="1"/>
  <c r="B9" i="9"/>
  <c r="C9" i="9" s="1"/>
  <c r="C8" i="9"/>
  <c r="C7" i="9"/>
  <c r="C6" i="9"/>
  <c r="B5" i="9"/>
  <c r="B39" i="18" l="1"/>
  <c r="C39" i="18" s="1"/>
  <c r="B14" i="18"/>
  <c r="C14" i="18" s="1"/>
  <c r="B13" i="15"/>
  <c r="C13" i="15" s="1"/>
  <c r="B15" i="15"/>
  <c r="C15" i="15" s="1"/>
  <c r="C5" i="14"/>
  <c r="B11" i="14"/>
  <c r="C11" i="14" s="1"/>
  <c r="B57" i="13"/>
  <c r="C57" i="13" s="1"/>
  <c r="C52" i="13"/>
  <c r="B55" i="13"/>
  <c r="C55" i="13" s="1"/>
  <c r="C53" i="13"/>
  <c r="B35" i="13"/>
  <c r="C35" i="13" s="1"/>
  <c r="B37" i="13"/>
  <c r="C37" i="13" s="1"/>
  <c r="G30" i="13"/>
  <c r="F35" i="13"/>
  <c r="G35" i="13" s="1"/>
  <c r="B10" i="13"/>
  <c r="C10" i="13" s="1"/>
  <c r="F10" i="13"/>
  <c r="G10" i="13" s="1"/>
  <c r="B13" i="12"/>
  <c r="C13" i="12" s="1"/>
  <c r="C8" i="12"/>
  <c r="C11" i="5"/>
  <c r="B13" i="5"/>
  <c r="C13" i="5" s="1"/>
  <c r="B13" i="6"/>
  <c r="C13" i="6" s="1"/>
  <c r="C5" i="6"/>
  <c r="B13" i="11"/>
  <c r="C13" i="11" s="1"/>
  <c r="C11" i="11"/>
  <c r="C5" i="11"/>
  <c r="B36" i="10"/>
  <c r="C36" i="10"/>
  <c r="B38" i="10"/>
  <c r="C38" i="10" s="1"/>
  <c r="C30" i="10"/>
  <c r="C52" i="10"/>
  <c r="B58" i="10"/>
  <c r="C58" i="10" s="1"/>
  <c r="B13" i="10"/>
  <c r="C13" i="10" s="1"/>
  <c r="C5" i="10"/>
  <c r="B34" i="7"/>
  <c r="C34" i="7" s="1"/>
  <c r="C32" i="7"/>
  <c r="C33" i="7"/>
  <c r="B13" i="7"/>
  <c r="C13" i="7" s="1"/>
  <c r="C9" i="7"/>
  <c r="B39" i="8"/>
  <c r="C39" i="8" s="1"/>
  <c r="B64" i="8"/>
  <c r="C64" i="8" s="1"/>
  <c r="C13" i="9"/>
  <c r="C5" i="9"/>
  <c r="B13" i="14" l="1"/>
  <c r="C13" i="14" s="1"/>
  <c r="F37" i="13"/>
  <c r="G37" i="13" s="1"/>
  <c r="F12" i="13"/>
  <c r="G12" i="13" s="1"/>
  <c r="B12" i="13"/>
  <c r="C12" i="13" s="1"/>
  <c r="B15" i="12"/>
  <c r="C15" i="12" s="1"/>
  <c r="B15" i="6"/>
  <c r="C15" i="6" s="1"/>
  <c r="B60" i="10"/>
  <c r="C60" i="10" s="1"/>
  <c r="B15" i="10"/>
  <c r="C15" i="10" s="1"/>
  <c r="B36" i="7"/>
  <c r="C36" i="7" s="1"/>
  <c r="B16" i="7"/>
  <c r="C16" i="7" s="1"/>
  <c r="B41" i="8"/>
  <c r="C41" i="8" s="1"/>
  <c r="B66" i="8"/>
  <c r="C66" i="8" s="1"/>
  <c r="B15" i="9"/>
  <c r="C15" i="9" s="1"/>
  <c r="B10" i="8" l="1"/>
  <c r="C10" i="8" s="1"/>
  <c r="B11" i="8"/>
  <c r="C11" i="8" s="1"/>
  <c r="B9" i="8"/>
  <c r="C9" i="8" s="1"/>
  <c r="B8" i="8"/>
  <c r="C8" i="8" s="1"/>
  <c r="B6" i="8"/>
  <c r="C6" i="8" s="1"/>
  <c r="B5" i="8"/>
  <c r="C5" i="8" s="1"/>
  <c r="B11" i="4"/>
  <c r="C11" i="4" s="1"/>
  <c r="B10" i="4"/>
  <c r="C10" i="4" s="1"/>
  <c r="B9" i="4"/>
  <c r="C9" i="4" s="1"/>
  <c r="B8" i="4"/>
  <c r="C8" i="4" s="1"/>
  <c r="B7" i="4"/>
  <c r="C7" i="4" s="1"/>
  <c r="B6" i="4"/>
  <c r="C6" i="4" s="1"/>
  <c r="B5" i="4"/>
  <c r="C5" i="4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5" i="3"/>
  <c r="C5" i="3" s="1"/>
  <c r="B11" i="1"/>
  <c r="C11" i="1" s="1"/>
  <c r="B10" i="1"/>
  <c r="C10" i="1" s="1"/>
  <c r="B9" i="1"/>
  <c r="C9" i="1" s="1"/>
  <c r="C8" i="1"/>
  <c r="B8" i="1"/>
  <c r="B7" i="1"/>
  <c r="C7" i="1" s="1"/>
  <c r="B6" i="1"/>
  <c r="C6" i="1" s="1"/>
  <c r="B5" i="1"/>
  <c r="C5" i="1" s="1"/>
  <c r="B12" i="2"/>
  <c r="C12" i="2" s="1"/>
  <c r="B11" i="2"/>
  <c r="C11" i="2" s="1"/>
  <c r="B10" i="2"/>
  <c r="C10" i="2" s="1"/>
  <c r="B9" i="2"/>
  <c r="C9" i="2" s="1"/>
  <c r="C8" i="2"/>
  <c r="B8" i="2"/>
  <c r="C7" i="2"/>
  <c r="B7" i="2"/>
  <c r="B6" i="2"/>
  <c r="C6" i="2" s="1"/>
  <c r="B5" i="2"/>
  <c r="B12" i="8" l="1"/>
  <c r="B12" i="4"/>
  <c r="C12" i="4" s="1"/>
  <c r="B14" i="4"/>
  <c r="C14" i="4" s="1"/>
  <c r="B14" i="3"/>
  <c r="C14" i="3" s="1"/>
  <c r="B12" i="1"/>
  <c r="C12" i="1" s="1"/>
  <c r="B14" i="1"/>
  <c r="C14" i="1" s="1"/>
  <c r="B13" i="2"/>
  <c r="C13" i="2" s="1"/>
  <c r="C5" i="2"/>
  <c r="B14" i="8" l="1"/>
  <c r="C14" i="8" s="1"/>
  <c r="C12" i="8"/>
  <c r="B15" i="2"/>
  <c r="C15" i="2" s="1"/>
</calcChain>
</file>

<file path=xl/sharedStrings.xml><?xml version="1.0" encoding="utf-8"?>
<sst xmlns="http://schemas.openxmlformats.org/spreadsheetml/2006/main" count="1505" uniqueCount="571">
  <si>
    <t>PCR volume:</t>
  </si>
  <si>
    <t>+BSA</t>
  </si>
  <si>
    <t>Rx</t>
  </si>
  <si>
    <t>VeCad/Bglobin</t>
  </si>
  <si>
    <t>TH1 (10 µM)</t>
  </si>
  <si>
    <t>TH2 (10 µM)</t>
  </si>
  <si>
    <t>TH3 (10 µM)</t>
  </si>
  <si>
    <t>TH4 (10 µM)</t>
  </si>
  <si>
    <r>
      <t xml:space="preserve">dNTP (10 mM) </t>
    </r>
    <r>
      <rPr>
        <sz val="8"/>
        <color theme="1"/>
        <rFont val="ArialMT"/>
      </rPr>
      <t>(2023.09.15)</t>
    </r>
  </si>
  <si>
    <t>ThermoPol Buffer (10X)</t>
  </si>
  <si>
    <t>BSA (Thermo) 20mg/mL</t>
  </si>
  <si>
    <t>TAQ DNA pol</t>
  </si>
  <si>
    <t>H2O</t>
  </si>
  <si>
    <t>gDNA 1/5</t>
  </si>
  <si>
    <t>Total Master Mix</t>
  </si>
  <si>
    <t>B-Globin: TH1-2: 800 bp</t>
  </si>
  <si>
    <t>VeCad: TH3-4: 560 bp</t>
  </si>
  <si>
    <t>95˚C</t>
  </si>
  <si>
    <t>4 min</t>
  </si>
  <si>
    <t>94˚C</t>
  </si>
  <si>
    <t>56˚C</t>
  </si>
  <si>
    <t>72˚C</t>
  </si>
  <si>
    <t>55 sec</t>
  </si>
  <si>
    <t>5 min</t>
  </si>
  <si>
    <t>gDNA (1/5)</t>
  </si>
  <si>
    <t>25 sec</t>
  </si>
  <si>
    <r>
      <t xml:space="preserve">Run: </t>
    </r>
    <r>
      <rPr>
        <b/>
        <sz val="12"/>
        <color rgb="FFFF0000"/>
        <rFont val="ArialMT"/>
      </rPr>
      <t>Geno1_25sec</t>
    </r>
  </si>
  <si>
    <t>X 36 cycles</t>
  </si>
  <si>
    <r>
      <t xml:space="preserve">Run: </t>
    </r>
    <r>
      <rPr>
        <b/>
        <sz val="12"/>
        <color theme="1"/>
        <rFont val="ArialMT"/>
      </rPr>
      <t>Geno1</t>
    </r>
  </si>
  <si>
    <t>TH15 (10 µM)</t>
  </si>
  <si>
    <t>TH16 (10 µM)</t>
  </si>
  <si>
    <t>TH17 (10 µM)</t>
  </si>
  <si>
    <t>Run: Geno 1 25sec</t>
  </si>
  <si>
    <t>7 min</t>
  </si>
  <si>
    <t>TH15_S1P1ff_P1-For</t>
  </si>
  <si>
    <t>GAGCGGAGGAAGTTAAAAGTG</t>
  </si>
  <si>
    <t>TH16_S1P1ff_P2-Rev</t>
  </si>
  <si>
    <t>CCTCCTAAGAGATTGCAGCAA</t>
  </si>
  <si>
    <t>TH17_S1P1ff_P3-Rev</t>
  </si>
  <si>
    <t>GATCCTAAGGCAATGTCCTAGAATGGGACA</t>
  </si>
  <si>
    <t>Normally, BSA is not required</t>
  </si>
  <si>
    <t>S1pr1 Flox</t>
  </si>
  <si>
    <t>S1pr1 Fl/wt TH15-16: 250 bp Floxed, 200 bp Wt</t>
  </si>
  <si>
    <t>S1pr1 Del: TH15-17: 200 bp</t>
  </si>
  <si>
    <t>S1pr2 Flox</t>
  </si>
  <si>
    <t>TH26 (10 µM)</t>
  </si>
  <si>
    <t>TH27 (10 µM)</t>
  </si>
  <si>
    <t>TH28 (10 µM)</t>
  </si>
  <si>
    <t>S1pr3 KO</t>
  </si>
  <si>
    <t>TH29 (10 µM)</t>
  </si>
  <si>
    <t>TH30 (10 µM)</t>
  </si>
  <si>
    <t>TH31 (10 µM)</t>
  </si>
  <si>
    <t>S1pr3 Wt: 130 bp</t>
  </si>
  <si>
    <t>S1pr3 KO: 380 bp</t>
  </si>
  <si>
    <t>BSA most likely not required</t>
  </si>
  <si>
    <t>Run Geno_CD69</t>
  </si>
  <si>
    <t>3 min</t>
  </si>
  <si>
    <t>15 sec</t>
  </si>
  <si>
    <t>X 10 cycles (decrease 1˚C/cycle)</t>
  </si>
  <si>
    <t>65˚C</t>
  </si>
  <si>
    <t>30 sec</t>
  </si>
  <si>
    <t>40 sec</t>
  </si>
  <si>
    <t>X 30 cycles</t>
  </si>
  <si>
    <t>55˚C</t>
  </si>
  <si>
    <t>CD69 fl/wt/deletion: TH78-80-76: 619 bp / 460 bp / 491 bp</t>
  </si>
  <si>
    <t>CD69 Flox</t>
  </si>
  <si>
    <t>TH78 (10 µM)</t>
  </si>
  <si>
    <t>TH80 (10 µM)</t>
  </si>
  <si>
    <t>-BSA</t>
  </si>
  <si>
    <t>Cd69 fl/wt: TH78-80: 619 bp Floxed, 460 bp wt</t>
  </si>
  <si>
    <t>Notes:</t>
  </si>
  <si>
    <t>For Wt vs Flox, only use TH15 and TH16.</t>
  </si>
  <si>
    <t xml:space="preserve">For Flox vs Deleted, use TH15 and TH17 or TH15, TH16 and TH17. Using the primers reaction give a weak band for the deletion when the gDNA source only have a low % of cells expressing the Cre. </t>
  </si>
  <si>
    <t>BSA should not be required</t>
  </si>
  <si>
    <t>TH29_S1P3-For</t>
  </si>
  <si>
    <t>TCAGTATCTTCACCGCCATT</t>
  </si>
  <si>
    <t>TH29 + TH30 +TH31 = KO 380bp, WT 130bp</t>
  </si>
  <si>
    <t>TH30_S1P3-Rev</t>
  </si>
  <si>
    <t>AATCACTACGGTCCGCAGAA</t>
  </si>
  <si>
    <t>TH31_S1P3-Neo</t>
  </si>
  <si>
    <t>GTGCAATCCATCTTGTTCAAT</t>
  </si>
  <si>
    <t>Date:</t>
  </si>
  <si>
    <t>10110 Fwd (10 µM)</t>
  </si>
  <si>
    <t>10112 Rev (10 µM)</t>
  </si>
  <si>
    <t>X 10 cycles (decrease 0.5˚C/cycle)</t>
  </si>
  <si>
    <t>68˚C</t>
  </si>
  <si>
    <t>60˚C</t>
  </si>
  <si>
    <r>
      <t xml:space="preserve">Run: </t>
    </r>
    <r>
      <rPr>
        <b/>
        <sz val="12"/>
        <color theme="1"/>
        <rFont val="ArialMT"/>
      </rPr>
      <t>GenoCD69</t>
    </r>
  </si>
  <si>
    <t>CD69 deletion</t>
  </si>
  <si>
    <t>CD69 undeleted</t>
  </si>
  <si>
    <t>TH89 (10 µM)</t>
  </si>
  <si>
    <t>TH90 (10 µM)</t>
  </si>
  <si>
    <t>TH91 (10 µM)</t>
  </si>
  <si>
    <t>dNTP (10 mM)</t>
  </si>
  <si>
    <t>Deletion: TH89-90: 307 bp</t>
  </si>
  <si>
    <r>
      <t xml:space="preserve">Deletion: </t>
    </r>
    <r>
      <rPr>
        <b/>
        <sz val="12"/>
        <color theme="1"/>
        <rFont val="ArialMT"/>
      </rPr>
      <t>no Band</t>
    </r>
  </si>
  <si>
    <t>No deletion = No band</t>
  </si>
  <si>
    <r>
      <t xml:space="preserve">No deletion = </t>
    </r>
    <r>
      <rPr>
        <b/>
        <sz val="12"/>
        <color theme="1"/>
        <rFont val="ArialMT"/>
      </rPr>
      <t>Flox: TH89-91: 443 bp</t>
    </r>
  </si>
  <si>
    <t>Tm</t>
  </si>
  <si>
    <t>PCR</t>
  </si>
  <si>
    <t>54˚C</t>
  </si>
  <si>
    <t>57˚C</t>
  </si>
  <si>
    <t>53˚C</t>
  </si>
  <si>
    <t>52˚C</t>
  </si>
  <si>
    <t>Alternative:</t>
  </si>
  <si>
    <t>GFP/Bglobin</t>
  </si>
  <si>
    <t>TH46 (10 µM)</t>
  </si>
  <si>
    <t>TH47 (10 µM)</t>
  </si>
  <si>
    <t>H2O or Plasmid</t>
  </si>
  <si>
    <t xml:space="preserve">gDNA 1/5 </t>
  </si>
  <si>
    <t>GFP: TH46-47: 275 bp</t>
  </si>
  <si>
    <r>
      <t>X</t>
    </r>
    <r>
      <rPr>
        <sz val="12"/>
        <color rgb="FFFF0000"/>
        <rFont val="ArialMT"/>
      </rPr>
      <t xml:space="preserve"> 35</t>
    </r>
    <r>
      <rPr>
        <sz val="12"/>
        <color theme="1"/>
        <rFont val="ArialMT"/>
        <family val="2"/>
      </rPr>
      <t xml:space="preserve"> cycles</t>
    </r>
  </si>
  <si>
    <t>Green Mix</t>
  </si>
  <si>
    <r>
      <t xml:space="preserve">Run: </t>
    </r>
    <r>
      <rPr>
        <b/>
        <sz val="12"/>
        <color theme="1"/>
        <rFont val="ArialMT"/>
      </rPr>
      <t>Geno2</t>
    </r>
  </si>
  <si>
    <t>ki/wt</t>
  </si>
  <si>
    <t>Primer mix (TH43-44-45)</t>
  </si>
  <si>
    <t>Green PCR mix (2X)</t>
  </si>
  <si>
    <r>
      <t xml:space="preserve">Run: </t>
    </r>
    <r>
      <rPr>
        <b/>
        <sz val="12"/>
        <color rgb="FFFF0000"/>
        <rFont val="ArialMT"/>
      </rPr>
      <t>Geno2</t>
    </r>
  </si>
  <si>
    <t>20 sec</t>
  </si>
  <si>
    <t>X 35 cycles</t>
  </si>
  <si>
    <t>45 sec</t>
  </si>
  <si>
    <t>2min</t>
  </si>
  <si>
    <t xml:space="preserve">Primer mix: </t>
  </si>
  <si>
    <t>µL</t>
  </si>
  <si>
    <t>TH43 100 µM</t>
  </si>
  <si>
    <t>TH44 100 µM</t>
  </si>
  <si>
    <t>TH45 100 µM</t>
  </si>
  <si>
    <t>total</t>
  </si>
  <si>
    <r>
      <t>Run:</t>
    </r>
    <r>
      <rPr>
        <b/>
        <sz val="12"/>
        <color theme="1"/>
        <rFont val="ArialMT"/>
      </rPr>
      <t xml:space="preserve"> Geno3</t>
    </r>
  </si>
  <si>
    <t>S1pr1f/stopf - RosaWT</t>
  </si>
  <si>
    <t>TH13 (10 µM)</t>
  </si>
  <si>
    <t>TH14 (10 µM)</t>
  </si>
  <si>
    <t>TH8 (10 µM)</t>
  </si>
  <si>
    <t>TH9 (10 µM)</t>
  </si>
  <si>
    <t>S1pr1f/stop/f: TH13-14: 700 bp</t>
  </si>
  <si>
    <t>RosaWT: TH8-9: 450 bp</t>
  </si>
  <si>
    <t>S1pr1f-stop-f-recomb.</t>
  </si>
  <si>
    <t>TH72 (10 µM)</t>
  </si>
  <si>
    <t>TH73 (10 µM)</t>
  </si>
  <si>
    <t>TH74 (10 µM)</t>
  </si>
  <si>
    <t>S1pr1f-stop-f: TH72-73: 380 bp</t>
  </si>
  <si>
    <t>S1pr1-GOF: TH72-74: 310 bp</t>
  </si>
  <si>
    <t>S1pr1f-stop-f: TH72-74: 0 bp</t>
  </si>
  <si>
    <t>TH26_S1P2lox-For1</t>
  </si>
  <si>
    <t>CAAGCTCTCTACCAAGTGAGTTAC</t>
  </si>
  <si>
    <t>TH26 + TH27 + TH28 = fl/fl 444bp, WT 349bp, deleted 216bp</t>
  </si>
  <si>
    <t>TH27_S1P2lox-Rev1</t>
  </si>
  <si>
    <t>TGACCCTTCATGTGACAGGCAGAA</t>
  </si>
  <si>
    <t>TH28_S1P2lox-Rev2</t>
  </si>
  <si>
    <t>GGCCAATTACAACCACCATAGA</t>
  </si>
  <si>
    <t>TH26-27: S1pr2 Wt: 349 bp</t>
  </si>
  <si>
    <t>TH26-27: S1pr2 Floxed: 444 bp</t>
  </si>
  <si>
    <t>TH26-28: S1pr2 Deleted: 216 bp</t>
  </si>
  <si>
    <t>60 sec</t>
  </si>
  <si>
    <t>Run: Geno3</t>
  </si>
  <si>
    <t>X 32 cycles</t>
  </si>
  <si>
    <r>
      <t xml:space="preserve">Run: </t>
    </r>
    <r>
      <rPr>
        <b/>
        <sz val="12"/>
        <color rgb="FF000000"/>
        <rFont val="ArialMT"/>
      </rPr>
      <t>Geno1</t>
    </r>
  </si>
  <si>
    <t>RosaCRE</t>
  </si>
  <si>
    <t>TH5 (10 µM)</t>
  </si>
  <si>
    <t>TH6 (10 µM)</t>
  </si>
  <si>
    <t>TH7 (10 µM)</t>
  </si>
  <si>
    <t>RosaWT: TH5-6: 550 bp</t>
  </si>
  <si>
    <t>RosaCRE: TH5-7: 350 bp</t>
  </si>
  <si>
    <r>
      <t xml:space="preserve">Run: </t>
    </r>
    <r>
      <rPr>
        <b/>
        <sz val="12"/>
        <color theme="1"/>
        <rFont val="ArialMT"/>
      </rPr>
      <t>GenoLysM</t>
    </r>
  </si>
  <si>
    <t>LysMcre/wt</t>
  </si>
  <si>
    <t>TH10 (10 µM)</t>
  </si>
  <si>
    <t>TH11 (10 µM)</t>
  </si>
  <si>
    <t>TH12 (10 µM)</t>
  </si>
  <si>
    <t>LysMcre: TH10-12: 700 bp</t>
  </si>
  <si>
    <t>WT TH10-11: 350 bp</t>
  </si>
  <si>
    <t>Run: Geno LysM</t>
  </si>
  <si>
    <t>X 39 cycles</t>
  </si>
  <si>
    <r>
      <t xml:space="preserve">Run: </t>
    </r>
    <r>
      <rPr>
        <b/>
        <sz val="12"/>
        <color theme="1"/>
        <rFont val="ArialMT"/>
      </rPr>
      <t>Geno 1 25sec</t>
    </r>
  </si>
  <si>
    <t>Prox1-cre/Bglobin</t>
  </si>
  <si>
    <t>TH114 (10 µM)</t>
  </si>
  <si>
    <t>TH115 (10 µM)</t>
  </si>
  <si>
    <t>Prox1-cre: TH3-4: 253 bp</t>
  </si>
  <si>
    <t>PCR for testing a new mutant PCR and confirming the assay. Daniel had some confusing background.</t>
  </si>
  <si>
    <r>
      <rPr>
        <sz val="12"/>
        <color theme="1"/>
        <rFont val="ArialMT"/>
      </rPr>
      <t>Run:</t>
    </r>
    <r>
      <rPr>
        <b/>
        <sz val="12"/>
        <color theme="1"/>
        <rFont val="ArialMT"/>
        <family val="2"/>
      </rPr>
      <t xml:space="preserve"> Casp4-Geno</t>
    </r>
  </si>
  <si>
    <t>PCR WT:</t>
  </si>
  <si>
    <t>Fwd</t>
  </si>
  <si>
    <t>Rev</t>
  </si>
  <si>
    <t>TA</t>
  </si>
  <si>
    <t>ML768-770: 149+40 bp</t>
  </si>
  <si>
    <t>52˚C/66</t>
  </si>
  <si>
    <t>62˚C</t>
  </si>
  <si>
    <t>ML762_mCasp4-gDNA_Rev_wt2</t>
  </si>
  <si>
    <t>TCGGTAGGACAAGTGATCTG</t>
  </si>
  <si>
    <t>Mouse</t>
  </si>
  <si>
    <t>gDNA</t>
  </si>
  <si>
    <t>ML761+762 =&gt; WT = 428 bp, 129Mut = 0bp</t>
  </si>
  <si>
    <t>ML768-762: 149 bp</t>
  </si>
  <si>
    <t>ML767_mCasp4-gDNA_T7-Flap_Rev_wt2</t>
  </si>
  <si>
    <r>
      <rPr>
        <sz val="10"/>
        <color indexed="14"/>
        <rFont val="Courier"/>
        <family val="1"/>
      </rPr>
      <t>taatacgactcactataggg</t>
    </r>
    <r>
      <rPr>
        <sz val="10"/>
        <color indexed="27"/>
        <rFont val="Courier"/>
        <family val="1"/>
      </rPr>
      <t>TCGGTAGGACAAGTGATCTG</t>
    </r>
  </si>
  <si>
    <t>ML767+ML768 =&gt; WT = 149+20=169 bp, 129Mut = 0</t>
  </si>
  <si>
    <t>ML768_mCasp4-gDNA_FlapFlap_common2</t>
  </si>
  <si>
    <t>ACTGTACAAAACGAGGCATATCT</t>
  </si>
  <si>
    <t>ML767+ML768 =&gt; WT = 149+20=169 bp, 129Mut = 0, ML764+ML768 =&gt; WT = 0 bp, 129Mut = 145 bp</t>
  </si>
  <si>
    <t>PCR Mut:</t>
  </si>
  <si>
    <t>ML769_mCasp4-gDNA_Rev_129Mut2.2</t>
  </si>
  <si>
    <t>GTCTCGGTAGGACAAGTGtg</t>
  </si>
  <si>
    <t>ML761+769 =&gt; WT = 0 bp, 129Mut = 426 bp, ML769+ML768 =&gt; WT = 0 bp, 129Mut = 147 bp</t>
  </si>
  <si>
    <t>ML768-769: 147 bp</t>
  </si>
  <si>
    <r>
      <rPr>
        <b/>
        <sz val="11"/>
        <color indexed="8"/>
        <rFont val="Calibri"/>
        <family val="2"/>
      </rPr>
      <t>ML770_mCasp4-gDNA_</t>
    </r>
    <r>
      <rPr>
        <b/>
        <sz val="11"/>
        <color indexed="32"/>
        <rFont val="Calibri (Body)_x0000_"/>
      </rPr>
      <t>T3</t>
    </r>
    <r>
      <rPr>
        <b/>
        <sz val="11"/>
        <color indexed="14"/>
        <rFont val="Calibri (Body)_x0000_"/>
      </rPr>
      <t>T7</t>
    </r>
    <r>
      <rPr>
        <b/>
        <sz val="11"/>
        <color indexed="8"/>
        <rFont val="Calibri"/>
        <family val="2"/>
      </rPr>
      <t>-Flap_Rev_wt2.2</t>
    </r>
  </si>
  <si>
    <r>
      <rPr>
        <sz val="10"/>
        <color indexed="32"/>
        <rFont val="Courier"/>
        <family val="1"/>
      </rPr>
      <t>attaaccctcactaaaggga</t>
    </r>
    <r>
      <rPr>
        <sz val="10"/>
        <color indexed="14"/>
        <rFont val="Courier"/>
        <family val="1"/>
      </rPr>
      <t>taatacgactcactataggg</t>
    </r>
    <r>
      <rPr>
        <sz val="10"/>
        <color indexed="8"/>
        <rFont val="Courier"/>
        <family val="1"/>
      </rPr>
      <t>TCGGTAGGACAAGTGATCTG</t>
    </r>
  </si>
  <si>
    <t>ML770+ML768 =&gt; WT = 149+40=189 bp, 129Mut = 0</t>
  </si>
  <si>
    <t>ML768-844: 147 bp</t>
  </si>
  <si>
    <t>ML844_mCasp4-gDNA_129Mut_Rev3</t>
  </si>
  <si>
    <t>GTCTCGGTAGGACAAGTGAgaaga</t>
  </si>
  <si>
    <t>ML768+ML844 =&gt; WT = 0 bp, 129Mut = 147 bp</t>
  </si>
  <si>
    <t>Samples gDNA: X8</t>
  </si>
  <si>
    <t>69V-804, -805 (x2)</t>
  </si>
  <si>
    <t>5µL</t>
  </si>
  <si>
    <t>Dock4-/- #1 2023.11.03 (x1)</t>
  </si>
  <si>
    <t>Dock4f/f F1 2023.11.21 (x1)</t>
  </si>
  <si>
    <t>Daniel LysM 1463, 1718, 1720, 1722 (x4)</t>
  </si>
  <si>
    <t>1µL + 4µL H2O</t>
  </si>
  <si>
    <t>Run: Geno-Casp4</t>
  </si>
  <si>
    <t>X 38 cycles</t>
  </si>
  <si>
    <t>Need validation.</t>
  </si>
  <si>
    <r>
      <rPr>
        <sz val="12"/>
        <color theme="1"/>
        <rFont val="ArialMT"/>
      </rPr>
      <t>Run:</t>
    </r>
    <r>
      <rPr>
        <b/>
        <sz val="12"/>
        <color theme="1"/>
        <rFont val="ArialMT"/>
        <family val="2"/>
      </rPr>
      <t xml:space="preserve"> GenoDock4.5p</t>
    </r>
  </si>
  <si>
    <r>
      <rPr>
        <sz val="12"/>
        <color theme="1"/>
        <rFont val="ArialMT"/>
      </rPr>
      <t>Run:</t>
    </r>
    <r>
      <rPr>
        <b/>
        <sz val="12"/>
        <color theme="1"/>
        <rFont val="ArialMT"/>
        <family val="2"/>
      </rPr>
      <t xml:space="preserve"> GenoDock4.3p</t>
    </r>
  </si>
  <si>
    <t>DockKO_WT-2</t>
  </si>
  <si>
    <t>DockKO_Del</t>
  </si>
  <si>
    <t>TH104 (10 µM)</t>
  </si>
  <si>
    <t>TH106 (10 µM)</t>
  </si>
  <si>
    <t>TH105 (10 µM)</t>
  </si>
  <si>
    <t>TH107 (10 µM)</t>
  </si>
  <si>
    <t>WT: TH104-105: 240 bp</t>
  </si>
  <si>
    <t>WT: TH104-105: &gt;&gt;&gt; bp</t>
  </si>
  <si>
    <t>KO:   TH104-105: &gt;&gt;&gt; bp</t>
  </si>
  <si>
    <t>KO:   TH104-105: 700 bp</t>
  </si>
  <si>
    <t>Run: GenoDock4.5p</t>
  </si>
  <si>
    <t>Run: GenoDock4.3p</t>
  </si>
  <si>
    <t>X 37 cycles</t>
  </si>
  <si>
    <t>5'LoxP</t>
  </si>
  <si>
    <t>TH100 (10 µM)</t>
  </si>
  <si>
    <t>TH101(10 µM)</t>
  </si>
  <si>
    <t>WT: TH100-101: 365 bp</t>
  </si>
  <si>
    <t>Floxed: TH100-101: 200 bp</t>
  </si>
  <si>
    <t>50˚C</t>
  </si>
  <si>
    <t>Dock4 Floxed mice</t>
  </si>
  <si>
    <t>3'LoxP</t>
  </si>
  <si>
    <t>TH102 (10 µM)</t>
  </si>
  <si>
    <t>TH103 (10 µM)</t>
  </si>
  <si>
    <t>WT: TH102-103: 372 bp</t>
  </si>
  <si>
    <t>Floxed: TH102-103: ~450 bp</t>
  </si>
  <si>
    <t>3'LoxP does not work well with Green mix.</t>
  </si>
  <si>
    <t>ApoM KO</t>
  </si>
  <si>
    <t>TH61 (10 µM)</t>
  </si>
  <si>
    <t>TH69 (10 µM)</t>
  </si>
  <si>
    <t>TH71 (10 µM)</t>
  </si>
  <si>
    <t>ApoM WT: TH61-71: 396 bp</t>
  </si>
  <si>
    <t>ApoM KO: TH69-71: 750 bp</t>
  </si>
  <si>
    <t>Run: ApoM KO (Mike folder)</t>
  </si>
  <si>
    <t>60 ˚C</t>
  </si>
  <si>
    <t>TH65 (10 µM)</t>
  </si>
  <si>
    <t>TH66 (10 µM)</t>
  </si>
  <si>
    <t>ApoM TG: TH65-66: 403 bp</t>
  </si>
  <si>
    <t>2 min</t>
  </si>
  <si>
    <t>Glast-cre: 10110-11012: 600 bp</t>
  </si>
  <si>
    <t>Glast-cre</t>
  </si>
  <si>
    <t>Run Myh11CRE</t>
  </si>
  <si>
    <t>SDL2</t>
  </si>
  <si>
    <r>
      <t>GGG TTC TAT GGC ACA TTT GGT AAG</t>
    </r>
    <r>
      <rPr>
        <sz val="12"/>
        <color theme="1"/>
        <rFont val="Calibri"/>
        <family val="2"/>
      </rPr>
      <t xml:space="preserve"> </t>
    </r>
  </si>
  <si>
    <t>Forward 1</t>
  </si>
  <si>
    <t>Sptlc1 dF</t>
  </si>
  <si>
    <t xml:space="preserve">CAG AGC TAA TGG AAA GGT GTC </t>
  </si>
  <si>
    <t>Forward 2</t>
  </si>
  <si>
    <t>Lox1 r</t>
  </si>
  <si>
    <t>CTG TTA CTT CTT GCC AGT GGA C</t>
  </si>
  <si>
    <t>Reverse</t>
  </si>
  <si>
    <t>WT</t>
  </si>
  <si>
    <t>350bp</t>
  </si>
  <si>
    <t>F1 and R</t>
  </si>
  <si>
    <t>Floxed</t>
  </si>
  <si>
    <t>425bp</t>
  </si>
  <si>
    <t>D</t>
  </si>
  <si>
    <t>315bp</t>
  </si>
  <si>
    <t>F2 and R</t>
  </si>
  <si>
    <t>WT: F1-R: 350 bp</t>
  </si>
  <si>
    <t>Floxed: F1-R: 425 bp</t>
  </si>
  <si>
    <t>Delta: F2-R: 315 bp</t>
  </si>
  <si>
    <r>
      <t xml:space="preserve">Run: </t>
    </r>
    <r>
      <rPr>
        <b/>
        <sz val="12"/>
        <color rgb="FFFF0000"/>
        <rFont val="ArialMT"/>
      </rPr>
      <t>Geno_Andrew1</t>
    </r>
  </si>
  <si>
    <t>1 min</t>
  </si>
  <si>
    <t>F1_SDL2 (10 µM)</t>
  </si>
  <si>
    <t>F2_Sptlc1 dF (10 µM)</t>
  </si>
  <si>
    <t>R_Lox1 r (10 µM)</t>
  </si>
  <si>
    <t>Sptlc1-Flox</t>
  </si>
  <si>
    <t>Sptlc1 Deletion</t>
  </si>
  <si>
    <t>Sptlc1 Floxed:</t>
  </si>
  <si>
    <r>
      <t xml:space="preserve">Stain name: </t>
    </r>
    <r>
      <rPr>
        <i/>
        <sz val="12"/>
        <color rgb="FF575757"/>
        <rFont val="Calibri"/>
        <family val="2"/>
      </rPr>
      <t>Sptlc1</t>
    </r>
    <r>
      <rPr>
        <i/>
        <vertAlign val="superscript"/>
        <sz val="12"/>
        <color rgb="FF575757"/>
        <rFont val="Calibri"/>
        <family val="2"/>
      </rPr>
      <t>tm1.1Rlp</t>
    </r>
  </si>
  <si>
    <t>Strain information: https://www.mmrrc.org/catalog/sds.php?mmrrc_id=42294</t>
  </si>
  <si>
    <t>Epor Cre Primers: (From Jax Lab)</t>
  </si>
  <si>
    <t>GAC CCC AAG TTT GAG AGC AA</t>
  </si>
  <si>
    <t>Wild-type Forward (End of Exon 1)</t>
  </si>
  <si>
    <t>ACA TGC CTT TCA TCC TAG CAA</t>
  </si>
  <si>
    <t>Common (Intron after Exon 1)</t>
  </si>
  <si>
    <t>CTG GTG TGT CCA TCC CTG AA</t>
  </si>
  <si>
    <t>Mutant Forward (iCre)</t>
  </si>
  <si>
    <t>Mutant = ~ 420 bp</t>
  </si>
  <si>
    <t>Heterozygote = ~ 420 bp and 298 bp</t>
  </si>
  <si>
    <t>Wild type = 298 bp</t>
  </si>
  <si>
    <t>*May have non-specific band around 420bp, run control samples every time</t>
  </si>
  <si>
    <t>54568 10µM</t>
  </si>
  <si>
    <t>54569 10µM</t>
  </si>
  <si>
    <t>545670 10µM</t>
  </si>
  <si>
    <t>Epor Cre:</t>
  </si>
  <si>
    <t>Strain name: B6.C-Eportm1.1(EGFP/icre)Uk/MdfJ</t>
  </si>
  <si>
    <t>Epor Cre Primers: (From Hla lab)</t>
  </si>
  <si>
    <t>TH1_bglob Fwd</t>
  </si>
  <si>
    <t>AAG TGA TAA CTG CCT TTA ACG A</t>
  </si>
  <si>
    <t>B-globin Forward</t>
  </si>
  <si>
    <t>TH2_bglob</t>
  </si>
  <si>
    <t>CCC AGC ACA ATC ACG AT</t>
  </si>
  <si>
    <t>B-globin Reverse</t>
  </si>
  <si>
    <t>TH46_eGFP</t>
  </si>
  <si>
    <t>For</t>
  </si>
  <si>
    <t>GCA CCA TCT TCT TCA AGG ACG</t>
  </si>
  <si>
    <t>GFP Forward</t>
  </si>
  <si>
    <t>TH47_eGFP</t>
  </si>
  <si>
    <t>TGT TCT GCT GGT AGT GGT CG</t>
  </si>
  <si>
    <t>GFP Reverse</t>
  </si>
  <si>
    <t>B-globin: 800bp (internal control)</t>
  </si>
  <si>
    <t>eGFP (Cre): 250bp</t>
  </si>
  <si>
    <t>Sphk2 Null:</t>
  </si>
  <si>
    <t>Strain name: B6N.129S6-Sphk2tm1Rlp/J</t>
  </si>
  <si>
    <t>Sphk2 KO Primers: (From Rick Proia)</t>
  </si>
  <si>
    <t>CTC GTG CTT TAC GGT ATC GC</t>
  </si>
  <si>
    <t>Mutant Forward (NeoR)</t>
  </si>
  <si>
    <t>CAC TGC ACC CAG TGT GAA TC</t>
  </si>
  <si>
    <t>Common (Exon 7)</t>
  </si>
  <si>
    <t>TCA TCC TGC TGC CCC TTA C</t>
  </si>
  <si>
    <t>Wild Type Forward (Intron before Exon 7)</t>
  </si>
  <si>
    <t>Mutant = ~250 bp</t>
  </si>
  <si>
    <t>Heterozygote = ~250 bp and 385 bp</t>
  </si>
  <si>
    <t>Wild type = 385 bp</t>
  </si>
  <si>
    <t>10774 (10 µM)</t>
  </si>
  <si>
    <t>16235 (10 µM)</t>
  </si>
  <si>
    <t>36371 (10 µM)</t>
  </si>
  <si>
    <t>WT : 36371-16235 : 385 bp</t>
  </si>
  <si>
    <t>KO : 10774-16235 : 250 bp</t>
  </si>
  <si>
    <t>Sphk1 Floxed:</t>
  </si>
  <si>
    <t>Stain name: B6;129S-Sphk1tm2Cgh/Mmucd</t>
  </si>
  <si>
    <t>Primers: (From MMRRC)</t>
  </si>
  <si>
    <t xml:space="preserve">30038-F </t>
  </si>
  <si>
    <t xml:space="preserve">GGACCTGGCTATGGAACC </t>
  </si>
  <si>
    <t>Common (End of Exon 2)</t>
  </si>
  <si>
    <t>30038-R1</t>
  </si>
  <si>
    <t xml:space="preserve">ATGTTTCTTTCGAGTGACCC </t>
  </si>
  <si>
    <t>Reverse 1 (Intron after Exon 2 and loxp site)</t>
  </si>
  <si>
    <t xml:space="preserve">30038-R2 </t>
  </si>
  <si>
    <t xml:space="preserve">AATGCCTACTGCTTACAATAC </t>
  </si>
  <si>
    <r>
      <t xml:space="preserve">Reverse 2 (Outside of </t>
    </r>
    <r>
      <rPr>
        <i/>
        <sz val="12"/>
        <color rgb="FF000000"/>
        <rFont val="Calibri"/>
        <family val="2"/>
      </rPr>
      <t>Sphk1</t>
    </r>
    <r>
      <rPr>
        <sz val="12"/>
        <color rgb="FF000000"/>
        <rFont val="Calibri"/>
        <family val="2"/>
      </rPr>
      <t>)</t>
    </r>
  </si>
  <si>
    <t>Product:</t>
  </si>
  <si>
    <t>120bp</t>
  </si>
  <si>
    <t>F and R1</t>
  </si>
  <si>
    <t>KO</t>
  </si>
  <si>
    <t>600bp</t>
  </si>
  <si>
    <t>F and R2</t>
  </si>
  <si>
    <t>FLOXED</t>
  </si>
  <si>
    <t>250bp</t>
  </si>
  <si>
    <t>30038-F (10 µM)</t>
  </si>
  <si>
    <t>30038-R1 (10 µM)</t>
  </si>
  <si>
    <t>30038-R2 (10 µM)</t>
  </si>
  <si>
    <t>WT : F+R1 : 120 bp</t>
  </si>
  <si>
    <t>Flox : F+R1 : 250 bp</t>
  </si>
  <si>
    <t>KO : F+R2 : 600 bp</t>
  </si>
  <si>
    <t>fSPT Floxed:</t>
  </si>
  <si>
    <r>
      <t xml:space="preserve">Stain name: </t>
    </r>
    <r>
      <rPr>
        <sz val="12"/>
        <color rgb="FF555555"/>
        <rFont val="Arial"/>
        <family val="2"/>
      </rPr>
      <t>B6J.FVB-</t>
    </r>
    <r>
      <rPr>
        <i/>
        <sz val="12"/>
        <color rgb="FF555555"/>
        <rFont val="Arial"/>
        <family val="2"/>
      </rPr>
      <t>Gt(ROSA)26Sor</t>
    </r>
    <r>
      <rPr>
        <i/>
        <vertAlign val="superscript"/>
        <sz val="12"/>
        <color rgb="FF555555"/>
        <rFont val="Arial"/>
        <family val="2"/>
      </rPr>
      <t>tm3(CAG-SPTLC2/SPTSSA/SPTLC1,-EGFP)1Rlp</t>
    </r>
    <r>
      <rPr>
        <sz val="12"/>
        <color rgb="FF555555"/>
        <rFont val="Arial"/>
        <family val="2"/>
      </rPr>
      <t>/Mmucd</t>
    </r>
  </si>
  <si>
    <t>Strain information: https://www.mmrrc.org/catalog/sds.php?mmrrc_id=66773 (eLife Paper from Rick for detailed information)</t>
  </si>
  <si>
    <t>Primers: (From Jax Lab)</t>
  </si>
  <si>
    <t>R26 For</t>
  </si>
  <si>
    <t>AGT TCT CTG CTG CCT CCT GGC TTC T</t>
  </si>
  <si>
    <t>WT Forward</t>
  </si>
  <si>
    <t>R26 Rev</t>
  </si>
  <si>
    <t>CAT AAA CCC CAG AGA CTC CTA TCC TC</t>
  </si>
  <si>
    <t>WT Reverse</t>
  </si>
  <si>
    <t>fSPT For</t>
  </si>
  <si>
    <t>CAT CGA GCT GAA GGG CAT CG</t>
  </si>
  <si>
    <t>Mutant Forward</t>
  </si>
  <si>
    <t>fSPT Rev</t>
  </si>
  <si>
    <t>GTT ATC TAG AAT TAT AGA CGC GCT AG</t>
  </si>
  <si>
    <t>Mutant Reverse</t>
  </si>
  <si>
    <t>287bp</t>
  </si>
  <si>
    <t>R26 For and R26 Rev</t>
  </si>
  <si>
    <t>Mutant</t>
  </si>
  <si>
    <t>386bp</t>
  </si>
  <si>
    <t>fSPT For and fSPT Rev</t>
  </si>
  <si>
    <t>R26 For (10 µM)</t>
  </si>
  <si>
    <t>R26 Rev (10 µM)</t>
  </si>
  <si>
    <t>fSPT For (10 µM)</t>
  </si>
  <si>
    <t>fSPT Rev (10 µM)</t>
  </si>
  <si>
    <t>WT : R26 For + R26 Rev : 287 bp</t>
  </si>
  <si>
    <t>Flox : fSPT For + fSPT Rev : 386 bp</t>
  </si>
  <si>
    <r>
      <t xml:space="preserve">Run: </t>
    </r>
    <r>
      <rPr>
        <b/>
        <sz val="12"/>
        <color rgb="FFFF0000"/>
        <rFont val="ArialMT"/>
      </rPr>
      <t>Geno_Andrew2</t>
    </r>
  </si>
  <si>
    <t>Cas9 Flox/Stop/Flox:</t>
  </si>
  <si>
    <t>Stain name: B6.129-Igs2tm1(CAG-cas9*)Mmw/J</t>
  </si>
  <si>
    <t xml:space="preserve">Strain information: https://www.jax.org/strain/027632 </t>
  </si>
  <si>
    <t>TGG CAG TTT GAC ACA TCC TG</t>
  </si>
  <si>
    <t>Common Foward</t>
  </si>
  <si>
    <t>ATC TGG GGC CAT AAA TGC T</t>
  </si>
  <si>
    <t>Wild Type Reverse</t>
  </si>
  <si>
    <t>CCG CCA CTC GAC GAT GT</t>
  </si>
  <si>
    <t>373bp</t>
  </si>
  <si>
    <t>400bp</t>
  </si>
  <si>
    <t>23906 F (10 µM)</t>
  </si>
  <si>
    <t>23907 R (10 µM)</t>
  </si>
  <si>
    <t>23908 R (10 µM)</t>
  </si>
  <si>
    <t>WT : 23906+23907 : 373 bp</t>
  </si>
  <si>
    <t>Flox : 23906+23908 : 400 bp</t>
  </si>
  <si>
    <t>KO :  :  bp</t>
  </si>
  <si>
    <t>Ormdl3 Floxed:</t>
  </si>
  <si>
    <r>
      <t xml:space="preserve">Stain name: </t>
    </r>
    <r>
      <rPr>
        <i/>
        <sz val="12"/>
        <color rgb="FF575757"/>
        <rFont val="Calibri"/>
        <family val="2"/>
      </rPr>
      <t>B6.Cg-Ormdl3tm1.1Rlp/J</t>
    </r>
  </si>
  <si>
    <t xml:space="preserve">Strain information: https://www.jax.org/strain/034644 </t>
  </si>
  <si>
    <t>AGT TCC AGG GCA GGC TTT</t>
  </si>
  <si>
    <t>Forward</t>
  </si>
  <si>
    <t>ACT GCC GCT CTG CAA AAG A</t>
  </si>
  <si>
    <t>383bp</t>
  </si>
  <si>
    <t>F and R</t>
  </si>
  <si>
    <t>500bp</t>
  </si>
  <si>
    <t>51384 F (10 µM)</t>
  </si>
  <si>
    <t>51385 R (10 µM)</t>
  </si>
  <si>
    <t>Mut : ML768-844 : 147 bp</t>
  </si>
  <si>
    <t>WT : ML768-770 : 189 bp</t>
  </si>
  <si>
    <t>ML768 (10 µM)</t>
  </si>
  <si>
    <t>ML770 (10 µM)</t>
  </si>
  <si>
    <t>Casp4 Mut</t>
  </si>
  <si>
    <t>ML844 (10 µM)</t>
  </si>
  <si>
    <t>TH61_mApoM_KO-For2</t>
  </si>
  <si>
    <t>CACCCAGCAACTCATCCTTT</t>
  </si>
  <si>
    <t>TH61 + TH62 = 153bp (WT)</t>
  </si>
  <si>
    <t>Binds Intron 1 Sense</t>
  </si>
  <si>
    <t>Primer name</t>
  </si>
  <si>
    <t>Sequence</t>
  </si>
  <si>
    <t>Expected product size</t>
  </si>
  <si>
    <t>TH69_Alb_KO-For</t>
  </si>
  <si>
    <t>GCAGCGCATCGCCTTCTATC</t>
  </si>
  <si>
    <t>TH69 + TH70 = 376bp</t>
  </si>
  <si>
    <t>Binds in NeoR Sense 3'end</t>
  </si>
  <si>
    <t>TH71_ApoM-R4</t>
  </si>
  <si>
    <t>TCTTCCCCACACCCTAGCTC</t>
  </si>
  <si>
    <t>TH61 + TH71 = 396bp / TH69 + TH71 = 750bp</t>
  </si>
  <si>
    <t>Binds Intron 2 Antisense</t>
  </si>
  <si>
    <t>TH1_bglob-Fwd</t>
  </si>
  <si>
    <t>AGGTGATAACTGCCTTTAACGA</t>
  </si>
  <si>
    <t>TH1 + TH2 = 800bp</t>
  </si>
  <si>
    <t>TH2_bglob-Rev</t>
  </si>
  <si>
    <t>CCCAGCACAATCACGAT</t>
  </si>
  <si>
    <t>TH65_hApoM_tg-For</t>
  </si>
  <si>
    <t>GGGACTTGAATTCCTCCACA</t>
  </si>
  <si>
    <t>TH65 + TH66 = 403bp</t>
  </si>
  <si>
    <t>TH66_hApoM_tg-Rev</t>
  </si>
  <si>
    <t>TGAAGGGAGCACAGATCTCA</t>
  </si>
  <si>
    <t>TH78_CD69_CSD-Cd69-ttR</t>
  </si>
  <si>
    <t>GGTCAATTTTACCAAATTCTGAGTGC</t>
  </si>
  <si>
    <t>Wildtype</t>
  </si>
  <si>
    <t>CSD-Cd69-F</t>
  </si>
  <si>
    <t>CSD-Cd69-ttR</t>
  </si>
  <si>
    <t>Primer Name</t>
  </si>
  <si>
    <t>Genotype</t>
  </si>
  <si>
    <t>Forward Primer</t>
  </si>
  <si>
    <t>Reverse Primer</t>
  </si>
  <si>
    <t>Amplicon size (bp)</t>
  </si>
  <si>
    <t>TA NEB TAQ</t>
  </si>
  <si>
    <t>TH80_CD69_CSD-Cd69-F</t>
  </si>
  <si>
    <t>ATTAATATATGAAAGTTTGCTGCACTGG</t>
  </si>
  <si>
    <t>PostFlp &amp; Cre</t>
  </si>
  <si>
    <t>CSD-Cd69-R</t>
  </si>
  <si>
    <t>47˚C</t>
  </si>
  <si>
    <t>TH80-76:Del:491bp</t>
  </si>
  <si>
    <t>TH89_CD69_upstream-FRT-loxP_Fwd</t>
  </si>
  <si>
    <t>AAGGCGCATAACGATACCAC</t>
  </si>
  <si>
    <t>TH90_CD69_loxP-downstream_Rev</t>
  </si>
  <si>
    <t>GCAACTACTTCACCGCCCTT</t>
  </si>
  <si>
    <t>PostFlp</t>
  </si>
  <si>
    <t>2856 bp</t>
  </si>
  <si>
    <t>TH89-90: 307 bp</t>
  </si>
  <si>
    <t>49˚C</t>
  </si>
  <si>
    <t>TH91_CD69_Intron1_Rev</t>
  </si>
  <si>
    <t>TGGAAAACGTCTTGTTGGCT</t>
  </si>
  <si>
    <t>TH89-91: 443 bp</t>
  </si>
  <si>
    <t>48˚C</t>
  </si>
  <si>
    <t>TH104_Dock4_wt_Fwd</t>
  </si>
  <si>
    <t>GAACCAATGGCACGCATGTT</t>
  </si>
  <si>
    <t>Wild type 2-2S: 240 bp</t>
  </si>
  <si>
    <t>TH105_Dock4_wt_Rev</t>
  </si>
  <si>
    <t>GCACCTATGATGTTGTTATTTGGC</t>
  </si>
  <si>
    <t>Wild type 2-2AS: 240 bp</t>
  </si>
  <si>
    <t>TH106_Dock4_del_Fwd</t>
  </si>
  <si>
    <t>GCTGGCCAGGCACTTGATGC</t>
  </si>
  <si>
    <t>DOCK4 del 3/4 S: 700 bp</t>
  </si>
  <si>
    <t>5′Rec-gctggccaggcacttgatgc</t>
  </si>
  <si>
    <t>TH107_Dock4_del_Rev</t>
  </si>
  <si>
    <t>CTGCTGGCCACAGGCTTCCC</t>
  </si>
  <si>
    <t>DOCK4 del 3/4 AS: 700 bp</t>
  </si>
  <si>
    <t>3′Rec-ctgctggccacaggcttccc</t>
  </si>
  <si>
    <t>TH100_5'LoxDock4_P1_Fwd</t>
  </si>
  <si>
    <t>aggccaaggaaggaaaactc</t>
  </si>
  <si>
    <r>
      <t xml:space="preserve">Wt: 365 bp, </t>
    </r>
    <r>
      <rPr>
        <sz val="10"/>
        <color rgb="FFFF0000"/>
        <rFont val="Arial"/>
        <family val="2"/>
      </rPr>
      <t>Floxed: 399 bp???</t>
    </r>
  </si>
  <si>
    <t>P1-aggccaaggaaggaaaactc</t>
  </si>
  <si>
    <t>TH101_5'LoxDock4_P2_Rev</t>
  </si>
  <si>
    <t>cagcctgcggagaaataatc</t>
  </si>
  <si>
    <t>P2-cagcctgcggagaaataatc</t>
  </si>
  <si>
    <t>TH102_3'LoxDock4_Flx_Fwd</t>
  </si>
  <si>
    <t>TTGGAAGATTTTGCCACAGCCGC</t>
  </si>
  <si>
    <r>
      <t xml:space="preserve">Wt: 372 bp, </t>
    </r>
    <r>
      <rPr>
        <sz val="10"/>
        <color rgb="FFFF0000"/>
        <rFont val="Arial"/>
        <family val="2"/>
      </rPr>
      <t>Floxed: 405 bp???</t>
    </r>
  </si>
  <si>
    <t>TH103_3'LoxDock4_Flx_Rev</t>
  </si>
  <si>
    <t>GCTGGCCACAGGCTTCCCTTC</t>
  </si>
  <si>
    <t>TH46_SigGFP-For</t>
  </si>
  <si>
    <t>GCACCATCTTCTTCAAGGACG</t>
  </si>
  <si>
    <t>TH46 + TH47 = 250 bp</t>
  </si>
  <si>
    <t>TH47_SigGFP-Rev</t>
  </si>
  <si>
    <t>TGTTCTGCTGGTAGTGGTCG</t>
  </si>
  <si>
    <t>TH43_S1P1_ki-S5-For (wt)</t>
  </si>
  <si>
    <t>AGAGGAATGTGGGCTGTTGATCCT</t>
  </si>
  <si>
    <t>TH43 + TH44 + TH45 = WT = 400bp, Ki = 700bp</t>
  </si>
  <si>
    <t>TH44_S1P1_ki-S4For (ki)</t>
  </si>
  <si>
    <t>GGTTAGTGGTTGGCGATTAAATGCTGA</t>
  </si>
  <si>
    <t>TH45_S1P1_Wt+Ki-Rev</t>
  </si>
  <si>
    <t>AGATGGCGGTAACTCTGAGG</t>
  </si>
  <si>
    <t>TH72_CAGSF</t>
  </si>
  <si>
    <t>GTTCGGCTTCTGGCGTGTGA</t>
  </si>
  <si>
    <t>Common forward</t>
  </si>
  <si>
    <t>TH73_fsf_rev2</t>
  </si>
  <si>
    <t>ACGGTGGTTTCTTCGGTGGA</t>
  </si>
  <si>
    <t>TH72 + TH73 = 380bp (undeleted)</t>
  </si>
  <si>
    <t>TH74_97R</t>
  </si>
  <si>
    <t>CCAGGTCCTCCTCGGAGATC</t>
  </si>
  <si>
    <t>TH72 + TH74 = 310bp (deleted)</t>
  </si>
  <si>
    <t>TH13_S1P1GOF209-Fwd</t>
  </si>
  <si>
    <t>CACTGCATTCTAGTTGTGGT</t>
  </si>
  <si>
    <t>S1PR1f/s/f amplicon = 700bp</t>
  </si>
  <si>
    <t>TH14_S1P1GOF208-Rev</t>
  </si>
  <si>
    <t>GTGTAGTTTCATCTTCAGCA</t>
  </si>
  <si>
    <t>TH8_Rosa26-Fwd</t>
  </si>
  <si>
    <t>GCCACATCCATAGTGGCTCAT</t>
  </si>
  <si>
    <t>WT amplicon for S1PR1f/s/f =450bp</t>
  </si>
  <si>
    <t>TH9_Rosa26-Rev</t>
  </si>
  <si>
    <t>GAGGAGCCATAACTGCAGACT</t>
  </si>
  <si>
    <t>ACA ATC TGG CCT GCT ACC AAA GC</t>
  </si>
  <si>
    <t>10110 Fwd</t>
  </si>
  <si>
    <t>10112 Rev</t>
  </si>
  <si>
    <t>CCA GTG AAA CAG CAT TGC TGT C</t>
  </si>
  <si>
    <t>https://www.jax.org/strain/012586</t>
  </si>
  <si>
    <t>TH10_LysMCre-Fwd</t>
  </si>
  <si>
    <t>CCCAGAAATGCCAGATTACG</t>
  </si>
  <si>
    <t>TH11_LysMCre-Rev1</t>
  </si>
  <si>
    <t>CTTGGGCTGCCAGAATTTCTC</t>
  </si>
  <si>
    <t>TH12_LysMCre-Rev2</t>
  </si>
  <si>
    <t>TTACAGTCGGCCAGGCTGAC</t>
  </si>
  <si>
    <t>TH10 + TH11 = WT = 350bp</t>
  </si>
  <si>
    <t>TH10 + TH12 =Cre = 700bp</t>
  </si>
  <si>
    <t>TH114_Prox1-CRE_Geno_Fwd</t>
  </si>
  <si>
    <t>ATGTGCCATAAATCCCAGAGCC</t>
  </si>
  <si>
    <t>Prox1 Intron 1-CRE, 253 bp</t>
  </si>
  <si>
    <t>TH115_Prox1-CRE_Geno_Rev</t>
  </si>
  <si>
    <t>GCGAACCTCATCACTCGTTGC</t>
  </si>
  <si>
    <t>TH5_RosaCre-Fwd</t>
  </si>
  <si>
    <t>AAAGTCGCTCTGAGTTGTTAT</t>
  </si>
  <si>
    <t>TH5 + TH6 = 550bp</t>
  </si>
  <si>
    <t>TH6_RosaCre-Rev</t>
  </si>
  <si>
    <t>GGAGCGGGAGAAATGGATATG</t>
  </si>
  <si>
    <t>TH7_RosaCre-Revmut</t>
  </si>
  <si>
    <t>GCGAAGAGTTTGTCCTCAACC</t>
  </si>
  <si>
    <t>TH5 + TH7 = mut: ~350bp, common to Rosa insertions (EYFP, B-gal)</t>
  </si>
  <si>
    <t>TH3_VeCre-Fwd</t>
  </si>
  <si>
    <t>TCCTGATGGTGCCTATCCTC</t>
  </si>
  <si>
    <t>TH3 + TH4 = 560bp</t>
  </si>
  <si>
    <t>TH4_VeCre-Rev</t>
  </si>
  <si>
    <t>CCTGTTTTGCACGTTCACCG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</si>
</sst>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6">
    <font>
      <sz val="12"/>
      <color theme="1"/>
      <name val="ArialMT"/>
      <family val="2"/>
    </font>
    <font>
      <b/>
      <sz val="12"/>
      <color theme="1"/>
      <name val="ArialMT"/>
      <family val="2"/>
    </font>
    <font>
      <b/>
      <sz val="12"/>
      <color theme="1"/>
      <name val="ArialMT"/>
    </font>
    <font>
      <sz val="8"/>
      <color theme="1"/>
      <name val="ArialMT"/>
    </font>
    <font>
      <b/>
      <sz val="12"/>
      <color rgb="FFFF0000"/>
      <name val="ArialMT"/>
    </font>
    <font>
      <sz val="12"/>
      <color rgb="FF000000"/>
      <name val="Calibri"/>
      <family val="2"/>
    </font>
    <font>
      <sz val="12"/>
      <color rgb="FF000000"/>
      <name val="ArialMT"/>
      <family val="2"/>
    </font>
    <font>
      <sz val="12"/>
      <color rgb="FFFF0000"/>
      <name val="ArialMT"/>
      <family val="2"/>
    </font>
    <font>
      <b/>
      <sz val="12"/>
      <color rgb="FF000000"/>
      <name val="ArialMT"/>
      <family val="2"/>
    </font>
    <font>
      <sz val="12"/>
      <color rgb="FFFF0000"/>
      <name val="ArialMT"/>
    </font>
    <font>
      <sz val="12"/>
      <name val="ArialMT"/>
      <family val="2"/>
    </font>
    <font>
      <b/>
      <sz val="12"/>
      <name val="ArialMT"/>
    </font>
    <font>
      <b/>
      <sz val="12"/>
      <color rgb="FF000000"/>
      <name val="ArialMT"/>
    </font>
    <font>
      <sz val="10"/>
      <color indexed="8"/>
      <name val="Courier"/>
      <family val="1"/>
    </font>
    <font>
      <b/>
      <sz val="11"/>
      <color indexed="8"/>
      <name val="Calibri"/>
      <family val="2"/>
    </font>
    <font>
      <sz val="12"/>
      <color theme="1"/>
      <name val="ArialMT"/>
    </font>
    <font>
      <sz val="10"/>
      <color indexed="27"/>
      <name val="Courier"/>
      <family val="1"/>
    </font>
    <font>
      <sz val="10"/>
      <color indexed="14"/>
      <name val="Courier"/>
      <family val="1"/>
    </font>
    <font>
      <b/>
      <sz val="11"/>
      <color indexed="32"/>
      <name val="Calibri (Body)_x0000_"/>
    </font>
    <font>
      <b/>
      <sz val="11"/>
      <color indexed="14"/>
      <name val="Calibri (Body)_x0000_"/>
    </font>
    <font>
      <sz val="10"/>
      <color indexed="32"/>
      <name val="Courier"/>
      <family val="1"/>
    </font>
    <font>
      <sz val="12"/>
      <color theme="1"/>
      <name val="Calibri"/>
      <family val="2"/>
    </font>
    <font>
      <sz val="12"/>
      <color theme="1"/>
      <name val="Symbol"/>
      <charset val="2"/>
    </font>
    <font>
      <i/>
      <sz val="12"/>
      <color rgb="FF575757"/>
      <name val="Calibri"/>
      <family val="2"/>
    </font>
    <font>
      <i/>
      <vertAlign val="superscript"/>
      <sz val="12"/>
      <color rgb="FF575757"/>
      <name val="Calibri"/>
      <family val="2"/>
    </font>
    <font>
      <u/>
      <sz val="12"/>
      <color theme="10"/>
      <name val="ArialMT"/>
      <family val="2"/>
    </font>
    <font>
      <i/>
      <sz val="12"/>
      <color rgb="FF000000"/>
      <name val="Calibri"/>
      <family val="2"/>
    </font>
    <font>
      <sz val="12"/>
      <color rgb="FF555555"/>
      <name val="Arial"/>
      <family val="2"/>
    </font>
    <font>
      <i/>
      <sz val="12"/>
      <color rgb="FF555555"/>
      <name val="Arial"/>
      <family val="2"/>
    </font>
    <font>
      <i/>
      <vertAlign val="superscript"/>
      <sz val="12"/>
      <color rgb="FF555555"/>
      <name val="Arial"/>
      <family val="2"/>
    </font>
    <font>
      <sz val="12"/>
      <color rgb="FF4A86E8"/>
      <name val="Calibri"/>
      <family val="2"/>
    </font>
    <font>
      <b/>
      <sz val="12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indexed="21"/>
        <bgColor auto="1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34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3" xfId="0" applyNumberFormat="1" applyBorder="1"/>
    <xf numFmtId="0" fontId="0" fillId="0" borderId="7" xfId="0" applyBorder="1" applyAlignment="1">
      <alignment horizontal="right"/>
    </xf>
    <xf numFmtId="164" fontId="0" fillId="0" borderId="8" xfId="0" applyNumberFormat="1" applyBorder="1"/>
    <xf numFmtId="0" fontId="0" fillId="0" borderId="7" xfId="0" applyBorder="1" applyAlignment="1">
      <alignment horizontal="right" vertical="center"/>
    </xf>
    <xf numFmtId="0" fontId="0" fillId="3" borderId="8" xfId="0" applyFill="1" applyBorder="1"/>
    <xf numFmtId="0" fontId="0" fillId="4" borderId="8" xfId="0" applyFill="1" applyBorder="1"/>
    <xf numFmtId="164" fontId="0" fillId="4" borderId="8" xfId="0" applyNumberFormat="1" applyFill="1" applyBorder="1"/>
    <xf numFmtId="0" fontId="2" fillId="0" borderId="9" xfId="0" applyFont="1" applyFill="1" applyBorder="1" applyAlignment="1">
      <alignment horizontal="right"/>
    </xf>
    <xf numFmtId="165" fontId="0" fillId="0" borderId="8" xfId="0" applyNumberFormat="1" applyBorder="1"/>
    <xf numFmtId="0" fontId="0" fillId="5" borderId="8" xfId="0" applyFill="1" applyBorder="1"/>
    <xf numFmtId="0" fontId="0" fillId="0" borderId="10" xfId="0" applyBorder="1" applyAlignment="1">
      <alignment horizontal="right"/>
    </xf>
    <xf numFmtId="2" fontId="0" fillId="6" borderId="11" xfId="0" applyNumberFormat="1" applyFill="1" applyBorder="1"/>
    <xf numFmtId="164" fontId="0" fillId="6" borderId="11" xfId="0" applyNumberForma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0" xfId="0" applyBorder="1"/>
    <xf numFmtId="164" fontId="0" fillId="0" borderId="15" xfId="0" applyNumberFormat="1" applyBorder="1"/>
    <xf numFmtId="164" fontId="0" fillId="0" borderId="11" xfId="0" applyNumberFormat="1" applyBorder="1"/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11" xfId="0" applyBorder="1"/>
    <xf numFmtId="0" fontId="0" fillId="0" borderId="9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3" xfId="0" applyNumberFormat="1" applyBorder="1"/>
    <xf numFmtId="2" fontId="0" fillId="0" borderId="8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right"/>
    </xf>
    <xf numFmtId="0" fontId="5" fillId="0" borderId="0" xfId="0" applyFont="1"/>
    <xf numFmtId="0" fontId="5" fillId="0" borderId="27" xfId="0" applyFont="1" applyBorder="1"/>
    <xf numFmtId="0" fontId="0" fillId="0" borderId="4" xfId="0" applyBorder="1"/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/>
    <xf numFmtId="0" fontId="0" fillId="0" borderId="10" xfId="0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27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right"/>
    </xf>
    <xf numFmtId="0" fontId="6" fillId="0" borderId="34" xfId="0" applyFont="1" applyBorder="1"/>
    <xf numFmtId="0" fontId="0" fillId="0" borderId="0" xfId="0" applyAlignment="1">
      <alignment horizontal="left"/>
    </xf>
    <xf numFmtId="0" fontId="0" fillId="0" borderId="43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34" xfId="0" applyBorder="1"/>
    <xf numFmtId="0" fontId="6" fillId="7" borderId="49" xfId="0" applyFont="1" applyFill="1" applyBorder="1" applyAlignment="1">
      <alignment horizontal="center"/>
    </xf>
    <xf numFmtId="0" fontId="6" fillId="7" borderId="47" xfId="0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6" fillId="0" borderId="16" xfId="0" applyFont="1" applyBorder="1" applyAlignment="1">
      <alignment horizontal="right"/>
    </xf>
    <xf numFmtId="2" fontId="6" fillId="0" borderId="49" xfId="0" applyNumberFormat="1" applyFont="1" applyBorder="1"/>
    <xf numFmtId="0" fontId="6" fillId="0" borderId="31" xfId="0" applyFont="1" applyBorder="1" applyAlignment="1">
      <alignment horizontal="right"/>
    </xf>
    <xf numFmtId="2" fontId="6" fillId="0" borderId="51" xfId="0" applyNumberFormat="1" applyFont="1" applyBorder="1"/>
    <xf numFmtId="2" fontId="6" fillId="8" borderId="51" xfId="0" applyNumberFormat="1" applyFont="1" applyFill="1" applyBorder="1"/>
    <xf numFmtId="2" fontId="6" fillId="9" borderId="51" xfId="0" applyNumberFormat="1" applyFont="1" applyFill="1" applyBorder="1"/>
    <xf numFmtId="2" fontId="6" fillId="10" borderId="51" xfId="0" applyNumberFormat="1" applyFont="1" applyFill="1" applyBorder="1"/>
    <xf numFmtId="0" fontId="6" fillId="0" borderId="19" xfId="0" applyFont="1" applyBorder="1" applyAlignment="1">
      <alignment horizontal="right"/>
    </xf>
    <xf numFmtId="2" fontId="6" fillId="11" borderId="52" xfId="0" applyNumberFormat="1" applyFont="1" applyFill="1" applyBorder="1"/>
    <xf numFmtId="0" fontId="6" fillId="0" borderId="28" xfId="0" applyFont="1" applyBorder="1" applyAlignment="1">
      <alignment horizontal="center"/>
    </xf>
    <xf numFmtId="2" fontId="6" fillId="0" borderId="24" xfId="0" applyNumberFormat="1" applyFont="1" applyBorder="1"/>
    <xf numFmtId="0" fontId="6" fillId="0" borderId="53" xfId="0" applyFont="1" applyBorder="1"/>
    <xf numFmtId="0" fontId="6" fillId="0" borderId="38" xfId="0" applyFont="1" applyBorder="1"/>
    <xf numFmtId="2" fontId="6" fillId="0" borderId="52" xfId="0" applyNumberFormat="1" applyFont="1" applyBorder="1"/>
    <xf numFmtId="0" fontId="6" fillId="0" borderId="54" xfId="0" applyFont="1" applyBorder="1"/>
    <xf numFmtId="0" fontId="0" fillId="0" borderId="35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0" fillId="0" borderId="38" xfId="0" applyBorder="1" applyAlignment="1">
      <alignment vertical="center"/>
    </xf>
    <xf numFmtId="0" fontId="0" fillId="0" borderId="43" xfId="0" applyBorder="1"/>
    <xf numFmtId="0" fontId="0" fillId="0" borderId="55" xfId="0" applyBorder="1"/>
    <xf numFmtId="0" fontId="0" fillId="0" borderId="44" xfId="0" applyBorder="1"/>
    <xf numFmtId="0" fontId="0" fillId="0" borderId="45" xfId="0" applyBorder="1"/>
    <xf numFmtId="0" fontId="0" fillId="0" borderId="0" xfId="0" applyBorder="1"/>
    <xf numFmtId="0" fontId="0" fillId="0" borderId="40" xfId="0" applyBorder="1"/>
    <xf numFmtId="0" fontId="0" fillId="0" borderId="39" xfId="0" applyBorder="1"/>
    <xf numFmtId="0" fontId="2" fillId="0" borderId="0" xfId="0" quotePrefix="1" applyFont="1"/>
    <xf numFmtId="0" fontId="0" fillId="0" borderId="3" xfId="0" applyBorder="1"/>
    <xf numFmtId="164" fontId="0" fillId="3" borderId="8" xfId="0" applyNumberFormat="1" applyFill="1" applyBorder="1"/>
    <xf numFmtId="0" fontId="0" fillId="0" borderId="2" xfId="0" applyBorder="1"/>
    <xf numFmtId="0" fontId="0" fillId="0" borderId="27" xfId="0" applyBorder="1"/>
    <xf numFmtId="0" fontId="0" fillId="0" borderId="43" xfId="0" applyBorder="1" applyAlignment="1">
      <alignment horizontal="right"/>
    </xf>
    <xf numFmtId="0" fontId="0" fillId="0" borderId="47" xfId="0" applyBorder="1"/>
    <xf numFmtId="0" fontId="0" fillId="4" borderId="27" xfId="0" applyFill="1" applyBorder="1"/>
    <xf numFmtId="0" fontId="0" fillId="6" borderId="15" xfId="0" applyFill="1" applyBorder="1"/>
    <xf numFmtId="0" fontId="0" fillId="6" borderId="11" xfId="0" applyFill="1" applyBorder="1"/>
    <xf numFmtId="0" fontId="0" fillId="0" borderId="4" xfId="0" applyBorder="1" applyAlignment="1">
      <alignment horizontal="right"/>
    </xf>
    <xf numFmtId="0" fontId="0" fillId="0" borderId="27" xfId="0" applyFill="1" applyBorder="1" applyAlignment="1">
      <alignment horizontal="right"/>
    </xf>
    <xf numFmtId="0" fontId="0" fillId="0" borderId="56" xfId="0" applyBorder="1"/>
    <xf numFmtId="0" fontId="0" fillId="0" borderId="41" xfId="0" applyBorder="1" applyAlignment="1">
      <alignment horizontal="center"/>
    </xf>
    <xf numFmtId="0" fontId="0" fillId="0" borderId="25" xfId="0" applyBorder="1" applyAlignment="1">
      <alignment horizontal="right"/>
    </xf>
    <xf numFmtId="2" fontId="0" fillId="0" borderId="2" xfId="0" applyNumberFormat="1" applyBorder="1"/>
    <xf numFmtId="2" fontId="0" fillId="0" borderId="27" xfId="0" applyNumberFormat="1" applyBorder="1"/>
    <xf numFmtId="0" fontId="10" fillId="0" borderId="1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8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right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right"/>
    </xf>
    <xf numFmtId="0" fontId="0" fillId="0" borderId="11" xfId="0" applyFill="1" applyBorder="1"/>
    <xf numFmtId="0" fontId="6" fillId="0" borderId="16" xfId="0" applyFont="1" applyBorder="1" applyAlignment="1">
      <alignment horizontal="left"/>
    </xf>
    <xf numFmtId="0" fontId="6" fillId="7" borderId="18" xfId="0" applyFont="1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6" fillId="0" borderId="49" xfId="0" applyFont="1" applyBorder="1"/>
    <xf numFmtId="0" fontId="6" fillId="0" borderId="51" xfId="0" applyFont="1" applyBorder="1"/>
    <xf numFmtId="0" fontId="6" fillId="8" borderId="51" xfId="0" applyFont="1" applyFill="1" applyBorder="1"/>
    <xf numFmtId="0" fontId="6" fillId="9" borderId="51" xfId="0" applyFont="1" applyFill="1" applyBorder="1"/>
    <xf numFmtId="0" fontId="6" fillId="10" borderId="51" xfId="0" applyFont="1" applyFill="1" applyBorder="1"/>
    <xf numFmtId="0" fontId="6" fillId="0" borderId="58" xfId="0" applyFont="1" applyBorder="1" applyAlignment="1">
      <alignment horizontal="right"/>
    </xf>
    <xf numFmtId="164" fontId="6" fillId="11" borderId="22" xfId="0" applyNumberFormat="1" applyFont="1" applyFill="1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/>
    <xf numFmtId="0" fontId="6" fillId="0" borderId="52" xfId="0" applyFont="1" applyBorder="1"/>
    <xf numFmtId="0" fontId="6" fillId="0" borderId="21" xfId="0" applyFont="1" applyBorder="1"/>
    <xf numFmtId="0" fontId="0" fillId="0" borderId="2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5" borderId="0" xfId="0" quotePrefix="1" applyFont="1" applyFill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49" fontId="0" fillId="12" borderId="59" xfId="0" applyNumberFormat="1" applyFont="1" applyFill="1" applyBorder="1" applyAlignment="1"/>
    <xf numFmtId="49" fontId="13" fillId="12" borderId="59" xfId="0" applyNumberFormat="1" applyFont="1" applyFill="1" applyBorder="1" applyAlignment="1"/>
    <xf numFmtId="49" fontId="0" fillId="13" borderId="59" xfId="0" applyNumberFormat="1" applyFont="1" applyFill="1" applyBorder="1" applyAlignment="1"/>
    <xf numFmtId="0" fontId="0" fillId="12" borderId="59" xfId="0" applyNumberFormat="1" applyFont="1" applyFill="1" applyBorder="1" applyAlignment="1">
      <alignment horizontal="center"/>
    </xf>
    <xf numFmtId="0" fontId="0" fillId="0" borderId="45" xfId="0" applyBorder="1" applyAlignment="1">
      <alignment horizontal="right"/>
    </xf>
    <xf numFmtId="0" fontId="0" fillId="0" borderId="27" xfId="0" applyBorder="1" applyAlignment="1">
      <alignment horizontal="center"/>
    </xf>
    <xf numFmtId="49" fontId="14" fillId="12" borderId="60" xfId="0" applyNumberFormat="1" applyFont="1" applyFill="1" applyBorder="1" applyAlignment="1"/>
    <xf numFmtId="49" fontId="13" fillId="12" borderId="60" xfId="0" applyNumberFormat="1" applyFont="1" applyFill="1" applyBorder="1" applyAlignment="1"/>
    <xf numFmtId="49" fontId="0" fillId="13" borderId="60" xfId="0" applyNumberFormat="1" applyFont="1" applyFill="1" applyBorder="1" applyAlignment="1"/>
    <xf numFmtId="0" fontId="0" fillId="12" borderId="60" xfId="0" applyNumberFormat="1" applyFont="1" applyFill="1" applyBorder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49" fontId="0" fillId="12" borderId="60" xfId="0" applyNumberFormat="1" applyFont="1" applyFill="1" applyBorder="1" applyAlignment="1"/>
    <xf numFmtId="49" fontId="0" fillId="12" borderId="61" xfId="0" applyNumberFormat="1" applyFont="1" applyFill="1" applyBorder="1" applyAlignment="1"/>
    <xf numFmtId="49" fontId="16" fillId="12" borderId="60" xfId="0" applyNumberFormat="1" applyFont="1" applyFill="1" applyBorder="1" applyAlignment="1"/>
    <xf numFmtId="0" fontId="0" fillId="12" borderId="60" xfId="0" applyNumberFormat="1" applyFont="1" applyFill="1" applyBorder="1" applyAlignment="1"/>
    <xf numFmtId="49" fontId="14" fillId="12" borderId="61" xfId="0" applyNumberFormat="1" applyFont="1" applyFill="1" applyBorder="1" applyAlignment="1"/>
    <xf numFmtId="0" fontId="0" fillId="0" borderId="62" xfId="0" applyBorder="1" applyAlignment="1">
      <alignment horizontal="right"/>
    </xf>
    <xf numFmtId="2" fontId="0" fillId="0" borderId="63" xfId="0" applyNumberFormat="1" applyBorder="1"/>
    <xf numFmtId="164" fontId="0" fillId="0" borderId="63" xfId="0" applyNumberFormat="1" applyBorder="1"/>
    <xf numFmtId="0" fontId="0" fillId="0" borderId="64" xfId="0" applyBorder="1"/>
    <xf numFmtId="0" fontId="0" fillId="0" borderId="64" xfId="0" applyBorder="1" applyAlignment="1">
      <alignment horizontal="center"/>
    </xf>
    <xf numFmtId="49" fontId="14" fillId="12" borderId="65" xfId="0" applyNumberFormat="1" applyFont="1" applyFill="1" applyBorder="1" applyAlignment="1"/>
    <xf numFmtId="49" fontId="0" fillId="12" borderId="66" xfId="0" applyNumberFormat="1" applyFont="1" applyFill="1" applyBorder="1" applyAlignment="1"/>
    <xf numFmtId="49" fontId="0" fillId="13" borderId="66" xfId="0" applyNumberFormat="1" applyFont="1" applyFill="1" applyBorder="1" applyAlignment="1"/>
    <xf numFmtId="0" fontId="0" fillId="12" borderId="66" xfId="0" applyNumberFormat="1" applyFont="1" applyFill="1" applyBorder="1" applyAlignment="1"/>
    <xf numFmtId="0" fontId="0" fillId="0" borderId="67" xfId="0" applyBorder="1" applyAlignment="1">
      <alignment horizontal="right"/>
    </xf>
    <xf numFmtId="0" fontId="0" fillId="3" borderId="68" xfId="0" applyFill="1" applyBorder="1"/>
    <xf numFmtId="0" fontId="2" fillId="0" borderId="69" xfId="0" applyFont="1" applyBorder="1" applyAlignment="1">
      <alignment horizontal="center"/>
    </xf>
    <xf numFmtId="0" fontId="0" fillId="0" borderId="69" xfId="0" applyBorder="1" applyAlignment="1">
      <alignment horizontal="center"/>
    </xf>
    <xf numFmtId="49" fontId="14" fillId="12" borderId="70" xfId="0" applyNumberFormat="1" applyFont="1" applyFill="1" applyBorder="1" applyAlignment="1"/>
    <xf numFmtId="49" fontId="13" fillId="12" borderId="71" xfId="0" applyNumberFormat="1" applyFont="1" applyFill="1" applyBorder="1" applyAlignment="1"/>
    <xf numFmtId="49" fontId="0" fillId="13" borderId="71" xfId="0" applyNumberFormat="1" applyFont="1" applyFill="1" applyBorder="1" applyAlignment="1"/>
    <xf numFmtId="49" fontId="0" fillId="12" borderId="71" xfId="0" applyNumberFormat="1" applyFont="1" applyFill="1" applyBorder="1" applyAlignment="1"/>
    <xf numFmtId="0" fontId="0" fillId="12" borderId="71" xfId="0" applyNumberFormat="1" applyFont="1" applyFill="1" applyBorder="1" applyAlignment="1"/>
    <xf numFmtId="0" fontId="0" fillId="0" borderId="72" xfId="0" applyBorder="1" applyAlignment="1">
      <alignment horizontal="right"/>
    </xf>
    <xf numFmtId="0" fontId="0" fillId="4" borderId="73" xfId="0" applyFill="1" applyBorder="1"/>
    <xf numFmtId="0" fontId="0" fillId="0" borderId="74" xfId="0" applyBorder="1"/>
    <xf numFmtId="0" fontId="0" fillId="0" borderId="74" xfId="0" applyBorder="1" applyAlignment="1">
      <alignment horizontal="center"/>
    </xf>
    <xf numFmtId="49" fontId="14" fillId="12" borderId="75" xfId="0" applyNumberFormat="1" applyFont="1" applyFill="1" applyBorder="1" applyAlignment="1"/>
    <xf numFmtId="49" fontId="13" fillId="12" borderId="76" xfId="0" applyNumberFormat="1" applyFont="1" applyFill="1" applyBorder="1" applyAlignment="1"/>
    <xf numFmtId="49" fontId="0" fillId="13" borderId="76" xfId="0" applyNumberFormat="1" applyFont="1" applyFill="1" applyBorder="1" applyAlignment="1"/>
    <xf numFmtId="49" fontId="0" fillId="12" borderId="76" xfId="0" applyNumberFormat="1" applyFont="1" applyFill="1" applyBorder="1" applyAlignment="1"/>
    <xf numFmtId="0" fontId="0" fillId="12" borderId="76" xfId="0" applyNumberFormat="1" applyFont="1" applyFill="1" applyBorder="1" applyAlignment="1"/>
    <xf numFmtId="0" fontId="0" fillId="0" borderId="77" xfId="0" applyBorder="1" applyAlignment="1">
      <alignment horizontal="right"/>
    </xf>
    <xf numFmtId="0" fontId="0" fillId="5" borderId="78" xfId="0" applyFill="1" applyBorder="1"/>
    <xf numFmtId="0" fontId="0" fillId="0" borderId="79" xfId="0" applyBorder="1"/>
    <xf numFmtId="0" fontId="0" fillId="0" borderId="79" xfId="0" applyBorder="1" applyAlignment="1">
      <alignment horizontal="center"/>
    </xf>
    <xf numFmtId="49" fontId="14" fillId="12" borderId="80" xfId="0" applyNumberFormat="1" applyFont="1" applyFill="1" applyBorder="1" applyAlignment="1"/>
    <xf numFmtId="0" fontId="0" fillId="0" borderId="0" xfId="0" applyFont="1" applyAlignment="1"/>
    <xf numFmtId="49" fontId="0" fillId="13" borderId="81" xfId="0" applyNumberFormat="1" applyFont="1" applyFill="1" applyBorder="1" applyAlignment="1"/>
    <xf numFmtId="49" fontId="0" fillId="12" borderId="81" xfId="0" applyNumberFormat="1" applyFont="1" applyFill="1" applyBorder="1" applyAlignment="1"/>
    <xf numFmtId="0" fontId="0" fillId="12" borderId="81" xfId="0" applyNumberFormat="1" applyFont="1" applyFill="1" applyBorder="1" applyAlignment="1"/>
    <xf numFmtId="0" fontId="0" fillId="0" borderId="82" xfId="0" applyBorder="1" applyAlignment="1">
      <alignment horizontal="right"/>
    </xf>
    <xf numFmtId="2" fontId="0" fillId="6" borderId="83" xfId="0" applyNumberFormat="1" applyFill="1" applyBorder="1"/>
    <xf numFmtId="164" fontId="0" fillId="6" borderId="83" xfId="0" applyNumberFormat="1" applyFill="1" applyBorder="1"/>
    <xf numFmtId="0" fontId="0" fillId="0" borderId="82" xfId="0" applyBorder="1"/>
    <xf numFmtId="164" fontId="0" fillId="0" borderId="84" xfId="0" applyNumberFormat="1" applyBorder="1"/>
    <xf numFmtId="164" fontId="0" fillId="0" borderId="83" xfId="0" applyNumberFormat="1" applyBorder="1"/>
    <xf numFmtId="0" fontId="0" fillId="0" borderId="0" xfId="0" applyFill="1" applyBorder="1" applyAlignment="1">
      <alignment horizontal="left"/>
    </xf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/>
    <xf numFmtId="0" fontId="0" fillId="0" borderId="89" xfId="0" applyBorder="1" applyAlignment="1">
      <alignment horizontal="center"/>
    </xf>
    <xf numFmtId="0" fontId="0" fillId="0" borderId="88" xfId="0" applyBorder="1" applyAlignment="1">
      <alignment horizontal="right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right"/>
    </xf>
    <xf numFmtId="0" fontId="0" fillId="0" borderId="83" xfId="0" applyBorder="1"/>
    <xf numFmtId="0" fontId="0" fillId="14" borderId="0" xfId="0" applyFill="1"/>
    <xf numFmtId="0" fontId="0" fillId="0" borderId="89" xfId="0" applyBorder="1" applyAlignment="1">
      <alignment horizontal="right"/>
    </xf>
    <xf numFmtId="2" fontId="0" fillId="0" borderId="88" xfId="0" applyNumberFormat="1" applyBorder="1"/>
    <xf numFmtId="164" fontId="0" fillId="0" borderId="88" xfId="0" applyNumberFormat="1" applyBorder="1"/>
    <xf numFmtId="0" fontId="0" fillId="3" borderId="88" xfId="0" applyFill="1" applyBorder="1"/>
    <xf numFmtId="0" fontId="0" fillId="4" borderId="88" xfId="0" applyFill="1" applyBorder="1"/>
    <xf numFmtId="0" fontId="0" fillId="5" borderId="88" xfId="0" applyFill="1" applyBorder="1"/>
    <xf numFmtId="0" fontId="7" fillId="0" borderId="89" xfId="0" applyFont="1" applyBorder="1" applyAlignment="1">
      <alignment horizontal="center"/>
    </xf>
    <xf numFmtId="0" fontId="2" fillId="14" borderId="0" xfId="0" applyFont="1" applyFill="1"/>
    <xf numFmtId="0" fontId="6" fillId="0" borderId="90" xfId="0" applyFont="1" applyBorder="1" applyAlignment="1">
      <alignment horizontal="right"/>
    </xf>
    <xf numFmtId="0" fontId="6" fillId="0" borderId="91" xfId="0" applyFont="1" applyBorder="1"/>
    <xf numFmtId="0" fontId="6" fillId="8" borderId="91" xfId="0" applyFont="1" applyFill="1" applyBorder="1"/>
    <xf numFmtId="0" fontId="6" fillId="9" borderId="91" xfId="0" applyFont="1" applyFill="1" applyBorder="1"/>
    <xf numFmtId="0" fontId="6" fillId="10" borderId="91" xfId="0" applyFont="1" applyFill="1" applyBorder="1"/>
    <xf numFmtId="0" fontId="6" fillId="0" borderId="92" xfId="0" applyFont="1" applyBorder="1"/>
    <xf numFmtId="0" fontId="6" fillId="0" borderId="87" xfId="0" applyFont="1" applyBorder="1"/>
    <xf numFmtId="0" fontId="0" fillId="0" borderId="84" xfId="0" applyBorder="1" applyAlignment="1">
      <alignment vertical="center"/>
    </xf>
    <xf numFmtId="0" fontId="0" fillId="0" borderId="83" xfId="0" applyBorder="1" applyAlignment="1">
      <alignment vertical="center"/>
    </xf>
    <xf numFmtId="165" fontId="0" fillId="0" borderId="88" xfId="0" applyNumberFormat="1" applyBorder="1"/>
    <xf numFmtId="0" fontId="0" fillId="0" borderId="89" xfId="0" applyBorder="1" applyAlignment="1">
      <alignment horizontal="right" vertical="center"/>
    </xf>
    <xf numFmtId="164" fontId="0" fillId="4" borderId="88" xfId="0" applyNumberFormat="1" applyFill="1" applyBorder="1"/>
    <xf numFmtId="0" fontId="21" fillId="0" borderId="48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21" fillId="0" borderId="93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22" fillId="0" borderId="93" xfId="0" applyFont="1" applyBorder="1" applyAlignment="1">
      <alignment vertical="center" wrapText="1"/>
    </xf>
    <xf numFmtId="0" fontId="0" fillId="0" borderId="94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2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5" fillId="0" borderId="0" xfId="1"/>
    <xf numFmtId="0" fontId="5" fillId="0" borderId="0" xfId="0" applyFont="1" applyBorder="1" applyAlignment="1">
      <alignment vertical="center" wrapText="1"/>
    </xf>
    <xf numFmtId="0" fontId="0" fillId="0" borderId="94" xfId="0" applyBorder="1" applyAlignment="1">
      <alignment horizontal="right"/>
    </xf>
    <xf numFmtId="0" fontId="0" fillId="0" borderId="94" xfId="0" applyBorder="1"/>
    <xf numFmtId="0" fontId="5" fillId="0" borderId="95" xfId="0" applyFont="1" applyBorder="1" applyAlignment="1">
      <alignment vertical="center" wrapText="1"/>
    </xf>
    <xf numFmtId="0" fontId="5" fillId="0" borderId="93" xfId="0" applyFont="1" applyBorder="1" applyAlignment="1">
      <alignment vertical="center" wrapText="1"/>
    </xf>
    <xf numFmtId="0" fontId="0" fillId="0" borderId="89" xfId="0" applyFont="1" applyBorder="1" applyAlignment="1">
      <alignment horizontal="center"/>
    </xf>
    <xf numFmtId="0" fontId="0" fillId="0" borderId="88" xfId="0" applyFont="1" applyBorder="1" applyAlignment="1">
      <alignment horizontal="right"/>
    </xf>
    <xf numFmtId="0" fontId="0" fillId="0" borderId="82" xfId="0" applyFont="1" applyBorder="1" applyAlignment="1">
      <alignment horizontal="center"/>
    </xf>
    <xf numFmtId="0" fontId="0" fillId="0" borderId="83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25" fillId="0" borderId="0" xfId="1" applyAlignment="1">
      <alignment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5" xfId="0" applyFill="1" applyBorder="1" applyAlignment="1">
      <alignment horizontal="left" vertical="top" wrapText="1"/>
    </xf>
    <xf numFmtId="0" fontId="0" fillId="0" borderId="46" xfId="0" applyFill="1" applyBorder="1" applyAlignment="1">
      <alignment horizontal="left" vertical="top" wrapText="1"/>
    </xf>
    <xf numFmtId="0" fontId="4" fillId="0" borderId="28" xfId="0" applyFont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5" fillId="0" borderId="95" xfId="0" applyFont="1" applyBorder="1" applyAlignment="1">
      <alignment vertical="center" wrapText="1"/>
    </xf>
    <xf numFmtId="0" fontId="5" fillId="0" borderId="93" xfId="0" applyFont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wrapText="1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</cellXfs>
  <cellStyles count="2">
    <cellStyle name="Hyperlink" xfId="1" builtinId="8"/>
    <cellStyle name="Normal" xfId="0" builtinId="0"/>
  </cellStyles>
  <dxfs count="1">
    <dxf>
      <font>
        <color rgb="FF000000"/>
      </font>
      <fill>
        <patternFill patternType="solid">
          <fgColor indexed="17"/>
          <bgColor indexed="1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mrrc.org/catalog/sds.php?mmrrc_id=4229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x.org/strain/02763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x.org/strain/0346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E9B0-503F-0F44-A5F4-F21BDB5D9799}">
  <dimension ref="A1:I22"/>
  <sheetViews>
    <sheetView workbookViewId="0">
      <selection activeCell="F12" sqref="F12"/>
    </sheetView>
  </sheetViews>
  <sheetFormatPr baseColWidth="10" defaultRowHeight="16"/>
  <cols>
    <col min="1" max="1" width="22.85546875" bestFit="1" customWidth="1"/>
    <col min="2" max="2" width="6.140625" bestFit="1" customWidth="1"/>
    <col min="3" max="3" width="9.85546875" bestFit="1" customWidth="1"/>
    <col min="4" max="4" width="5.140625" customWidth="1"/>
    <col min="5" max="5" width="17.7109375" bestFit="1" customWidth="1"/>
    <col min="6" max="6" width="19.85546875" bestFit="1" customWidth="1"/>
    <col min="7" max="7" width="32.85546875" bestFit="1" customWidth="1"/>
    <col min="8" max="8" width="19.85546875" bestFit="1" customWidth="1"/>
    <col min="9" max="9" width="6.42578125" bestFit="1" customWidth="1"/>
  </cols>
  <sheetData>
    <row r="1" spans="1:9">
      <c r="A1" s="1" t="s">
        <v>81</v>
      </c>
    </row>
    <row r="2" spans="1:9" ht="17" thickBot="1">
      <c r="A2" s="2" t="s">
        <v>0</v>
      </c>
      <c r="B2">
        <v>15</v>
      </c>
      <c r="E2" s="336" t="s">
        <v>433</v>
      </c>
      <c r="F2" s="336" t="s">
        <v>434</v>
      </c>
      <c r="G2" s="336" t="s">
        <v>435</v>
      </c>
    </row>
    <row r="3" spans="1:9">
      <c r="A3" s="150"/>
      <c r="B3" s="87" t="s">
        <v>2</v>
      </c>
      <c r="C3" s="151" t="s">
        <v>2</v>
      </c>
      <c r="E3" s="335" t="s">
        <v>429</v>
      </c>
      <c r="F3" s="62" t="s">
        <v>430</v>
      </c>
      <c r="G3" s="62" t="s">
        <v>431</v>
      </c>
      <c r="H3" s="62" t="s">
        <v>432</v>
      </c>
    </row>
    <row r="4" spans="1:9" ht="17" thickBot="1">
      <c r="A4" s="89" t="s">
        <v>248</v>
      </c>
      <c r="B4" s="90">
        <v>1</v>
      </c>
      <c r="C4" s="152">
        <v>13</v>
      </c>
      <c r="E4" s="335" t="s">
        <v>436</v>
      </c>
      <c r="F4" s="62" t="s">
        <v>437</v>
      </c>
      <c r="G4" s="62" t="s">
        <v>438</v>
      </c>
      <c r="H4" s="62" t="s">
        <v>439</v>
      </c>
      <c r="I4" s="337" t="s">
        <v>416</v>
      </c>
    </row>
    <row r="5" spans="1:9">
      <c r="A5" s="92" t="s">
        <v>249</v>
      </c>
      <c r="B5" s="153">
        <f>0.3*B2/15</f>
        <v>0.3</v>
      </c>
      <c r="C5" s="153">
        <f>B5*C4</f>
        <v>3.9</v>
      </c>
      <c r="E5" s="335" t="s">
        <v>440</v>
      </c>
      <c r="F5" s="62" t="s">
        <v>441</v>
      </c>
      <c r="G5" s="62" t="s">
        <v>442</v>
      </c>
      <c r="H5" s="62" t="s">
        <v>443</v>
      </c>
      <c r="I5" s="337" t="s">
        <v>271</v>
      </c>
    </row>
    <row r="6" spans="1:9">
      <c r="A6" s="248" t="s">
        <v>250</v>
      </c>
      <c r="B6" s="249">
        <f>0.3*B2/15</f>
        <v>0.3</v>
      </c>
      <c r="C6" s="249">
        <f>B6*C4</f>
        <v>3.9</v>
      </c>
    </row>
    <row r="7" spans="1:9">
      <c r="A7" s="248" t="s">
        <v>251</v>
      </c>
      <c r="B7" s="249">
        <f>0.3*B2/15</f>
        <v>0.3</v>
      </c>
      <c r="C7" s="249">
        <f>B7*C4</f>
        <v>3.9</v>
      </c>
    </row>
    <row r="8" spans="1:9">
      <c r="A8" s="248" t="s">
        <v>93</v>
      </c>
      <c r="B8" s="250">
        <f>0.3*B2/15</f>
        <v>0.3</v>
      </c>
      <c r="C8" s="250">
        <f>B8*C4</f>
        <v>3.9</v>
      </c>
    </row>
    <row r="9" spans="1:9">
      <c r="A9" s="248" t="s">
        <v>9</v>
      </c>
      <c r="B9" s="251">
        <f>B2/10</f>
        <v>1.5</v>
      </c>
      <c r="C9" s="251">
        <f>B9*C4</f>
        <v>19.5</v>
      </c>
    </row>
    <row r="10" spans="1:9">
      <c r="A10" s="248" t="s">
        <v>11</v>
      </c>
      <c r="B10" s="252">
        <f>0.1*B2/15</f>
        <v>0.1</v>
      </c>
      <c r="C10" s="252">
        <f>B10*C4</f>
        <v>1.3</v>
      </c>
    </row>
    <row r="11" spans="1:9" ht="17" thickBot="1">
      <c r="A11" s="158" t="s">
        <v>12</v>
      </c>
      <c r="B11" s="159">
        <f>B2-B5-B6-B7-B8-B9-B10-B12</f>
        <v>7.1999999999999975</v>
      </c>
      <c r="C11" s="159">
        <f>B11*C4</f>
        <v>93.599999999999966</v>
      </c>
    </row>
    <row r="12" spans="1:9">
      <c r="A12" s="160" t="s">
        <v>13</v>
      </c>
      <c r="B12" s="153">
        <v>5</v>
      </c>
      <c r="C12" s="161"/>
    </row>
    <row r="13" spans="1:9" ht="17" thickBot="1">
      <c r="A13" s="104" t="s">
        <v>14</v>
      </c>
      <c r="B13" s="253">
        <f>SUM(B5:B11)</f>
        <v>9.9999999999999982</v>
      </c>
      <c r="C13" s="254">
        <f>B13*C4</f>
        <v>129.99999999999997</v>
      </c>
    </row>
    <row r="14" spans="1:9">
      <c r="A14" s="164" t="s">
        <v>252</v>
      </c>
      <c r="B14" s="165"/>
      <c r="C14" s="166"/>
    </row>
    <row r="15" spans="1:9" ht="17" thickBot="1">
      <c r="A15" s="230" t="s">
        <v>253</v>
      </c>
      <c r="B15" s="255"/>
      <c r="C15" s="256"/>
    </row>
    <row r="16" spans="1:9" ht="17" thickBot="1"/>
    <row r="17" spans="1:3">
      <c r="A17" s="286" t="s">
        <v>254</v>
      </c>
      <c r="B17" s="287"/>
      <c r="C17" s="288"/>
    </row>
    <row r="18" spans="1:3" ht="17" thickBot="1">
      <c r="A18" s="36" t="s">
        <v>17</v>
      </c>
      <c r="B18" s="37" t="s">
        <v>23</v>
      </c>
      <c r="C18" s="233"/>
    </row>
    <row r="19" spans="1:3">
      <c r="A19" s="39" t="s">
        <v>19</v>
      </c>
      <c r="B19" s="40" t="s">
        <v>120</v>
      </c>
      <c r="C19" s="289" t="s">
        <v>218</v>
      </c>
    </row>
    <row r="20" spans="1:3">
      <c r="A20" s="234" t="s">
        <v>255</v>
      </c>
      <c r="B20" s="235" t="s">
        <v>60</v>
      </c>
      <c r="C20" s="290"/>
    </row>
    <row r="21" spans="1:3" ht="17" thickBot="1">
      <c r="A21" s="236" t="s">
        <v>21</v>
      </c>
      <c r="B21" s="237" t="s">
        <v>22</v>
      </c>
      <c r="C21" s="291"/>
    </row>
    <row r="22" spans="1:3" ht="17" thickBot="1">
      <c r="A22" s="45" t="s">
        <v>21</v>
      </c>
      <c r="B22" s="46" t="s">
        <v>33</v>
      </c>
      <c r="C22" s="238"/>
    </row>
  </sheetData>
  <mergeCells count="2">
    <mergeCell ref="A17:C17"/>
    <mergeCell ref="C19:C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0031-C236-F249-9C2A-365D81B207B2}">
  <dimension ref="A1:G68"/>
  <sheetViews>
    <sheetView workbookViewId="0">
      <selection activeCell="E2" sqref="E2"/>
    </sheetView>
  </sheetViews>
  <sheetFormatPr baseColWidth="10" defaultRowHeight="16"/>
  <cols>
    <col min="1" max="1" width="25" bestFit="1" customWidth="1"/>
    <col min="2" max="2" width="6.140625" bestFit="1" customWidth="1"/>
    <col min="3" max="3" width="6.5703125" customWidth="1"/>
    <col min="4" max="4" width="7.140625" customWidth="1"/>
    <col min="5" max="5" width="18.28515625" bestFit="1" customWidth="1"/>
    <col min="6" max="6" width="22" bestFit="1" customWidth="1"/>
    <col min="7" max="7" width="26.85546875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3" t="s">
        <v>68</v>
      </c>
      <c r="E2" s="336" t="s">
        <v>433</v>
      </c>
      <c r="F2" s="336" t="s">
        <v>434</v>
      </c>
      <c r="G2" s="336" t="s">
        <v>435</v>
      </c>
    </row>
    <row r="3" spans="1:7">
      <c r="A3" s="65" t="s">
        <v>128</v>
      </c>
      <c r="B3" s="5" t="s">
        <v>2</v>
      </c>
      <c r="C3" s="6" t="s">
        <v>2</v>
      </c>
      <c r="E3" s="62" t="s">
        <v>530</v>
      </c>
      <c r="F3" s="62" t="s">
        <v>531</v>
      </c>
      <c r="G3" s="62" t="s">
        <v>532</v>
      </c>
    </row>
    <row r="4" spans="1:7" ht="17" thickBot="1">
      <c r="A4" s="7" t="s">
        <v>129</v>
      </c>
      <c r="B4" s="8">
        <v>1</v>
      </c>
      <c r="C4" s="9">
        <v>10</v>
      </c>
      <c r="E4" s="62" t="s">
        <v>533</v>
      </c>
      <c r="F4" s="62" t="s">
        <v>534</v>
      </c>
      <c r="G4" s="62" t="s">
        <v>532</v>
      </c>
    </row>
    <row r="5" spans="1:7">
      <c r="A5" s="10" t="s">
        <v>130</v>
      </c>
      <c r="B5" s="133">
        <f>0.1733*B2/15</f>
        <v>0.17329999999999998</v>
      </c>
      <c r="C5" s="11">
        <f>B5*C4</f>
        <v>1.7329999999999999</v>
      </c>
      <c r="E5" s="62" t="s">
        <v>535</v>
      </c>
      <c r="F5" s="62" t="s">
        <v>536</v>
      </c>
      <c r="G5" s="62" t="s">
        <v>537</v>
      </c>
    </row>
    <row r="6" spans="1:7">
      <c r="A6" s="12" t="s">
        <v>131</v>
      </c>
      <c r="B6" s="134">
        <f>0.1733*B2/15</f>
        <v>0.17329999999999998</v>
      </c>
      <c r="C6" s="13">
        <f>B6*C4</f>
        <v>1.7329999999999999</v>
      </c>
      <c r="E6" s="62" t="s">
        <v>538</v>
      </c>
      <c r="F6" s="62" t="s">
        <v>539</v>
      </c>
      <c r="G6" s="62" t="s">
        <v>537</v>
      </c>
    </row>
    <row r="7" spans="1:7">
      <c r="A7" s="12" t="s">
        <v>132</v>
      </c>
      <c r="B7" s="134">
        <f>0.2*B2/15</f>
        <v>0.2</v>
      </c>
      <c r="C7" s="13">
        <f>B7*C4</f>
        <v>2</v>
      </c>
    </row>
    <row r="8" spans="1:7">
      <c r="A8" s="12" t="s">
        <v>133</v>
      </c>
      <c r="B8" s="134">
        <f>0.2*B2/15</f>
        <v>0.2</v>
      </c>
      <c r="C8" s="13">
        <f>B8*C4</f>
        <v>2</v>
      </c>
    </row>
    <row r="9" spans="1:7">
      <c r="A9" s="14" t="s">
        <v>8</v>
      </c>
      <c r="B9" s="15">
        <f>0.3*B2/15</f>
        <v>0.3</v>
      </c>
      <c r="C9" s="15">
        <f>B9*C4</f>
        <v>3</v>
      </c>
    </row>
    <row r="10" spans="1:7">
      <c r="A10" s="12" t="s">
        <v>9</v>
      </c>
      <c r="B10" s="16">
        <f>B2/10</f>
        <v>1.5</v>
      </c>
      <c r="C10" s="17">
        <f>B10*C4</f>
        <v>15</v>
      </c>
    </row>
    <row r="11" spans="1:7">
      <c r="A11" s="18" t="s">
        <v>10</v>
      </c>
      <c r="B11" s="19">
        <v>0</v>
      </c>
      <c r="C11" s="13">
        <f>B11*C4</f>
        <v>0</v>
      </c>
    </row>
    <row r="12" spans="1:7">
      <c r="A12" s="12" t="s">
        <v>11</v>
      </c>
      <c r="B12" s="20">
        <f>0.1*B2/15</f>
        <v>0.1</v>
      </c>
      <c r="C12" s="20">
        <f>B12*C4</f>
        <v>1</v>
      </c>
    </row>
    <row r="13" spans="1:7" ht="17" thickBot="1">
      <c r="A13" s="21" t="s">
        <v>12</v>
      </c>
      <c r="B13" s="22">
        <f>B2-B5-B6-B7-B8-B9-B10-B12-B14-B11</f>
        <v>7.3534000000000024</v>
      </c>
      <c r="C13" s="23">
        <f>B13*C4</f>
        <v>73.53400000000002</v>
      </c>
    </row>
    <row r="14" spans="1:7">
      <c r="A14" s="24" t="s">
        <v>24</v>
      </c>
      <c r="B14" s="25">
        <v>5</v>
      </c>
      <c r="C14" s="26"/>
    </row>
    <row r="15" spans="1:7" ht="17" thickBot="1">
      <c r="A15" s="27" t="s">
        <v>14</v>
      </c>
      <c r="B15" s="28">
        <f>SUM(B5:B13)</f>
        <v>10.000000000000002</v>
      </c>
      <c r="C15" s="29">
        <f>B15*C4</f>
        <v>100.00000000000001</v>
      </c>
    </row>
    <row r="16" spans="1:7">
      <c r="A16" s="30" t="s">
        <v>134</v>
      </c>
      <c r="B16" s="31"/>
      <c r="C16" s="32"/>
    </row>
    <row r="17" spans="1:7" ht="17" thickBot="1">
      <c r="A17" s="33" t="s">
        <v>135</v>
      </c>
      <c r="B17" s="34"/>
      <c r="C17" s="35"/>
    </row>
    <row r="18" spans="1:7">
      <c r="A18" s="320" t="s">
        <v>154</v>
      </c>
      <c r="B18" s="321"/>
      <c r="C18" s="322"/>
      <c r="D18" s="137"/>
    </row>
    <row r="19" spans="1:7" ht="17" thickBot="1">
      <c r="A19" s="138" t="s">
        <v>17</v>
      </c>
      <c r="B19" s="139" t="s">
        <v>23</v>
      </c>
      <c r="C19" s="140"/>
      <c r="D19" s="137"/>
    </row>
    <row r="20" spans="1:7">
      <c r="A20" s="141" t="s">
        <v>19</v>
      </c>
      <c r="B20" s="142" t="s">
        <v>153</v>
      </c>
      <c r="C20" s="323" t="s">
        <v>155</v>
      </c>
      <c r="D20" s="137"/>
    </row>
    <row r="21" spans="1:7">
      <c r="A21" s="143" t="s">
        <v>102</v>
      </c>
      <c r="B21" s="144" t="s">
        <v>60</v>
      </c>
      <c r="C21" s="324"/>
      <c r="D21" s="137"/>
    </row>
    <row r="22" spans="1:7" ht="17" thickBot="1">
      <c r="A22" s="145" t="s">
        <v>21</v>
      </c>
      <c r="B22" s="146" t="s">
        <v>153</v>
      </c>
      <c r="C22" s="325"/>
      <c r="D22" s="137"/>
    </row>
    <row r="23" spans="1:7" ht="17" thickBot="1">
      <c r="A23" s="147" t="s">
        <v>21</v>
      </c>
      <c r="B23" s="148" t="s">
        <v>23</v>
      </c>
      <c r="C23" s="149"/>
      <c r="D23" s="137"/>
    </row>
    <row r="26" spans="1:7">
      <c r="A26" s="1" t="s">
        <v>81</v>
      </c>
    </row>
    <row r="27" spans="1:7" ht="17" thickBot="1">
      <c r="A27" s="2" t="s">
        <v>0</v>
      </c>
      <c r="B27">
        <v>15</v>
      </c>
      <c r="E27" s="336" t="s">
        <v>433</v>
      </c>
      <c r="F27" s="336" t="s">
        <v>434</v>
      </c>
      <c r="G27" s="336" t="s">
        <v>435</v>
      </c>
    </row>
    <row r="28" spans="1:7">
      <c r="A28" s="4" t="s">
        <v>28</v>
      </c>
      <c r="B28" s="5" t="s">
        <v>2</v>
      </c>
      <c r="C28" s="6" t="s">
        <v>2</v>
      </c>
      <c r="E28" s="62" t="s">
        <v>521</v>
      </c>
      <c r="F28" s="62" t="s">
        <v>522</v>
      </c>
      <c r="G28" s="62" t="s">
        <v>523</v>
      </c>
    </row>
    <row r="29" spans="1:7" ht="17" thickBot="1">
      <c r="A29" s="7" t="s">
        <v>136</v>
      </c>
      <c r="B29" s="8">
        <v>1</v>
      </c>
      <c r="C29" s="9">
        <v>14</v>
      </c>
      <c r="E29" s="62" t="s">
        <v>524</v>
      </c>
      <c r="F29" s="62" t="s">
        <v>525</v>
      </c>
      <c r="G29" s="62" t="s">
        <v>526</v>
      </c>
    </row>
    <row r="30" spans="1:7">
      <c r="A30" s="10" t="s">
        <v>137</v>
      </c>
      <c r="B30" s="50">
        <f>0.2*B27/15</f>
        <v>0.2</v>
      </c>
      <c r="C30" s="11">
        <f>B30*C29</f>
        <v>2.8000000000000003</v>
      </c>
      <c r="E30" s="62" t="s">
        <v>527</v>
      </c>
      <c r="F30" s="62" t="s">
        <v>528</v>
      </c>
      <c r="G30" s="62" t="s">
        <v>529</v>
      </c>
    </row>
    <row r="31" spans="1:7">
      <c r="A31" s="12" t="s">
        <v>138</v>
      </c>
      <c r="B31" s="51">
        <f>0.2*B27/15</f>
        <v>0.2</v>
      </c>
      <c r="C31" s="13">
        <f>B31*C29</f>
        <v>2.8000000000000003</v>
      </c>
    </row>
    <row r="32" spans="1:7">
      <c r="A32" s="12" t="s">
        <v>139</v>
      </c>
      <c r="B32" s="51">
        <f>0.2*B27/15</f>
        <v>0.2</v>
      </c>
      <c r="C32" s="13">
        <f>B32*C29</f>
        <v>2.8000000000000003</v>
      </c>
    </row>
    <row r="33" spans="1:3">
      <c r="A33" s="12" t="s">
        <v>93</v>
      </c>
      <c r="B33" s="15">
        <f>0.3*B27/15</f>
        <v>0.3</v>
      </c>
      <c r="C33" s="15">
        <f>B33*C29</f>
        <v>4.2</v>
      </c>
    </row>
    <row r="34" spans="1:3">
      <c r="A34" s="12" t="s">
        <v>9</v>
      </c>
      <c r="B34" s="16">
        <f>B27/10</f>
        <v>1.5</v>
      </c>
      <c r="C34" s="16">
        <f>B34*C29</f>
        <v>21</v>
      </c>
    </row>
    <row r="35" spans="1:3">
      <c r="A35" s="12" t="s">
        <v>11</v>
      </c>
      <c r="B35" s="20">
        <f>0.1*B27/15</f>
        <v>0.1</v>
      </c>
      <c r="C35" s="20">
        <f>B35*C29</f>
        <v>1.4000000000000001</v>
      </c>
    </row>
    <row r="36" spans="1:3" ht="17" thickBot="1">
      <c r="A36" s="21" t="s">
        <v>12</v>
      </c>
      <c r="B36" s="22">
        <f>B27-B30-B31-B32-B33-B34-B35-B37</f>
        <v>7.5000000000000018</v>
      </c>
      <c r="C36" s="23">
        <f>B36*C29</f>
        <v>105.00000000000003</v>
      </c>
    </row>
    <row r="37" spans="1:3">
      <c r="A37" s="24" t="s">
        <v>13</v>
      </c>
      <c r="B37" s="25">
        <v>5</v>
      </c>
      <c r="C37" s="26"/>
    </row>
    <row r="38" spans="1:3" ht="17" thickBot="1">
      <c r="A38" s="27" t="s">
        <v>14</v>
      </c>
      <c r="B38" s="28">
        <f>SUM(B30:B36)</f>
        <v>10.000000000000002</v>
      </c>
      <c r="C38" s="47">
        <f>B38*C29</f>
        <v>140.00000000000003</v>
      </c>
    </row>
    <row r="39" spans="1:3">
      <c r="A39" s="30" t="s">
        <v>140</v>
      </c>
      <c r="B39" s="31"/>
      <c r="C39" s="32"/>
    </row>
    <row r="40" spans="1:3" ht="17" thickBot="1">
      <c r="A40" s="33" t="s">
        <v>141</v>
      </c>
      <c r="B40" s="34"/>
      <c r="C40" s="35"/>
    </row>
    <row r="41" spans="1:3">
      <c r="A41" s="319" t="s">
        <v>32</v>
      </c>
      <c r="B41" s="296"/>
      <c r="C41" s="297"/>
    </row>
    <row r="42" spans="1:3" ht="17" thickBot="1">
      <c r="A42" s="36" t="s">
        <v>17</v>
      </c>
      <c r="B42" s="37" t="s">
        <v>23</v>
      </c>
      <c r="C42" s="38"/>
    </row>
    <row r="43" spans="1:3">
      <c r="A43" s="39" t="s">
        <v>17</v>
      </c>
      <c r="B43" s="40" t="s">
        <v>25</v>
      </c>
      <c r="C43" s="289" t="s">
        <v>27</v>
      </c>
    </row>
    <row r="44" spans="1:3">
      <c r="A44" s="58" t="s">
        <v>102</v>
      </c>
      <c r="B44" s="59" t="s">
        <v>25</v>
      </c>
      <c r="C44" s="290"/>
    </row>
    <row r="45" spans="1:3" ht="17" thickBot="1">
      <c r="A45" s="60" t="s">
        <v>21</v>
      </c>
      <c r="B45" s="61" t="s">
        <v>22</v>
      </c>
      <c r="C45" s="291"/>
    </row>
    <row r="46" spans="1:3" ht="17" thickBot="1">
      <c r="A46" s="45" t="s">
        <v>21</v>
      </c>
      <c r="B46" s="46" t="s">
        <v>33</v>
      </c>
      <c r="C46" s="47"/>
    </row>
    <row r="48" spans="1:3">
      <c r="A48" s="1" t="s">
        <v>81</v>
      </c>
    </row>
    <row r="49" spans="1:3" ht="17" thickBot="1">
      <c r="A49" s="2" t="s">
        <v>0</v>
      </c>
      <c r="B49">
        <v>15</v>
      </c>
    </row>
    <row r="50" spans="1:3">
      <c r="A50" s="4" t="s">
        <v>28</v>
      </c>
      <c r="B50" s="5" t="s">
        <v>2</v>
      </c>
      <c r="C50" s="6" t="s">
        <v>2</v>
      </c>
    </row>
    <row r="51" spans="1:3" ht="17" thickBot="1">
      <c r="A51" s="7" t="s">
        <v>136</v>
      </c>
      <c r="B51" s="8">
        <v>1</v>
      </c>
      <c r="C51" s="9">
        <v>14</v>
      </c>
    </row>
    <row r="52" spans="1:3">
      <c r="A52" s="10" t="s">
        <v>137</v>
      </c>
      <c r="B52" s="50">
        <f>0.2*B49/15</f>
        <v>0.2</v>
      </c>
      <c r="C52" s="11">
        <f>B52*C51</f>
        <v>2.8000000000000003</v>
      </c>
    </row>
    <row r="53" spans="1:3">
      <c r="A53" s="12"/>
      <c r="B53" s="51"/>
      <c r="C53" s="13"/>
    </row>
    <row r="54" spans="1:3">
      <c r="A54" s="12" t="s">
        <v>139</v>
      </c>
      <c r="B54" s="51">
        <f>0.2*B49/15</f>
        <v>0.2</v>
      </c>
      <c r="C54" s="13">
        <f>B54*C51</f>
        <v>2.8000000000000003</v>
      </c>
    </row>
    <row r="55" spans="1:3">
      <c r="A55" s="12" t="s">
        <v>93</v>
      </c>
      <c r="B55" s="15">
        <f>0.3*B49/15</f>
        <v>0.3</v>
      </c>
      <c r="C55" s="15">
        <f>B55*C51</f>
        <v>4.2</v>
      </c>
    </row>
    <row r="56" spans="1:3">
      <c r="A56" s="12" t="s">
        <v>9</v>
      </c>
      <c r="B56" s="16">
        <f>B49/10</f>
        <v>1.5</v>
      </c>
      <c r="C56" s="16">
        <f>B56*C51</f>
        <v>21</v>
      </c>
    </row>
    <row r="57" spans="1:3">
      <c r="A57" s="12" t="s">
        <v>11</v>
      </c>
      <c r="B57" s="20">
        <f>0.1*B49/15</f>
        <v>0.1</v>
      </c>
      <c r="C57" s="20">
        <f>B57*C51</f>
        <v>1.4000000000000001</v>
      </c>
    </row>
    <row r="58" spans="1:3" ht="17" thickBot="1">
      <c r="A58" s="21" t="s">
        <v>12</v>
      </c>
      <c r="B58" s="22">
        <f>B49-B52-B53-B54-B55-B56-B57-B59</f>
        <v>7.7000000000000011</v>
      </c>
      <c r="C58" s="23">
        <f>B58*C51</f>
        <v>107.80000000000001</v>
      </c>
    </row>
    <row r="59" spans="1:3">
      <c r="A59" s="24" t="s">
        <v>13</v>
      </c>
      <c r="B59" s="25">
        <v>5</v>
      </c>
      <c r="C59" s="26"/>
    </row>
    <row r="60" spans="1:3" ht="17" thickBot="1">
      <c r="A60" s="27" t="s">
        <v>14</v>
      </c>
      <c r="B60" s="28">
        <f>SUM(B52:B58)</f>
        <v>10.000000000000002</v>
      </c>
      <c r="C60" s="47">
        <f>B60*C51</f>
        <v>140.00000000000003</v>
      </c>
    </row>
    <row r="61" spans="1:3">
      <c r="A61" s="135" t="s">
        <v>142</v>
      </c>
      <c r="B61" s="31"/>
      <c r="C61" s="32"/>
    </row>
    <row r="62" spans="1:3" ht="17" thickBot="1">
      <c r="A62" s="136" t="s">
        <v>141</v>
      </c>
      <c r="B62" s="34"/>
      <c r="C62" s="35"/>
    </row>
    <row r="63" spans="1:3">
      <c r="A63" s="319" t="s">
        <v>32</v>
      </c>
      <c r="B63" s="296"/>
      <c r="C63" s="297"/>
    </row>
    <row r="64" spans="1:3" ht="17" thickBot="1">
      <c r="A64" s="36" t="s">
        <v>17</v>
      </c>
      <c r="B64" s="37" t="s">
        <v>23</v>
      </c>
      <c r="C64" s="38"/>
    </row>
    <row r="65" spans="1:3">
      <c r="A65" s="39" t="s">
        <v>17</v>
      </c>
      <c r="B65" s="40" t="s">
        <v>25</v>
      </c>
      <c r="C65" s="289" t="s">
        <v>27</v>
      </c>
    </row>
    <row r="66" spans="1:3">
      <c r="A66" s="58" t="s">
        <v>20</v>
      </c>
      <c r="B66" s="59" t="s">
        <v>25</v>
      </c>
      <c r="C66" s="290"/>
    </row>
    <row r="67" spans="1:3" ht="17" thickBot="1">
      <c r="A67" s="60" t="s">
        <v>21</v>
      </c>
      <c r="B67" s="61" t="s">
        <v>22</v>
      </c>
      <c r="C67" s="291"/>
    </row>
    <row r="68" spans="1:3" ht="17" thickBot="1">
      <c r="A68" s="45" t="s">
        <v>21</v>
      </c>
      <c r="B68" s="46" t="s">
        <v>33</v>
      </c>
      <c r="C68" s="47"/>
    </row>
  </sheetData>
  <mergeCells count="6">
    <mergeCell ref="C65:C67"/>
    <mergeCell ref="A18:C18"/>
    <mergeCell ref="C20:C22"/>
    <mergeCell ref="A41:C41"/>
    <mergeCell ref="C43:C45"/>
    <mergeCell ref="A63:C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9BB10-2C0F-2D4F-9BF2-C7D48AA2C75F}">
  <dimension ref="A1:G23"/>
  <sheetViews>
    <sheetView workbookViewId="0">
      <selection activeCell="G21" sqref="G21"/>
    </sheetView>
  </sheetViews>
  <sheetFormatPr baseColWidth="10" defaultRowHeight="16"/>
  <cols>
    <col min="1" max="1" width="20.7109375" bestFit="1" customWidth="1"/>
    <col min="2" max="3" width="7.140625" customWidth="1"/>
    <col min="4" max="4" width="4.28515625" customWidth="1"/>
    <col min="5" max="5" width="16.7109375" customWidth="1"/>
    <col min="6" max="6" width="24.5703125" bestFit="1" customWidth="1"/>
    <col min="7" max="7" width="44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3" t="s">
        <v>1</v>
      </c>
      <c r="E2" s="1" t="s">
        <v>73</v>
      </c>
    </row>
    <row r="3" spans="1:7">
      <c r="A3" s="4" t="s">
        <v>28</v>
      </c>
      <c r="B3" s="5" t="s">
        <v>2</v>
      </c>
      <c r="C3" s="6" t="s">
        <v>2</v>
      </c>
    </row>
    <row r="4" spans="1:7" ht="17" thickBot="1">
      <c r="A4" s="7" t="s">
        <v>44</v>
      </c>
      <c r="B4" s="8">
        <v>1</v>
      </c>
      <c r="C4" s="9">
        <v>10</v>
      </c>
      <c r="E4" s="336" t="s">
        <v>433</v>
      </c>
      <c r="F4" s="336" t="s">
        <v>434</v>
      </c>
      <c r="G4" s="336" t="s">
        <v>435</v>
      </c>
    </row>
    <row r="5" spans="1:7">
      <c r="A5" s="10" t="s">
        <v>45</v>
      </c>
      <c r="B5" s="50">
        <f>0.2*B2/15</f>
        <v>0.2</v>
      </c>
      <c r="C5" s="50">
        <f>B5*C4</f>
        <v>2</v>
      </c>
      <c r="E5" s="62" t="s">
        <v>143</v>
      </c>
      <c r="F5" s="62" t="s">
        <v>144</v>
      </c>
      <c r="G5" s="62" t="s">
        <v>145</v>
      </c>
    </row>
    <row r="6" spans="1:7">
      <c r="A6" s="12" t="s">
        <v>46</v>
      </c>
      <c r="B6" s="51">
        <f>0.2*B2/15</f>
        <v>0.2</v>
      </c>
      <c r="C6" s="51">
        <f>B6*C4</f>
        <v>2</v>
      </c>
      <c r="E6" s="62" t="s">
        <v>146</v>
      </c>
      <c r="F6" s="62" t="s">
        <v>147</v>
      </c>
      <c r="G6" s="62" t="s">
        <v>145</v>
      </c>
    </row>
    <row r="7" spans="1:7">
      <c r="A7" s="12" t="s">
        <v>47</v>
      </c>
      <c r="B7" s="51">
        <f>0.2*B2/15</f>
        <v>0.2</v>
      </c>
      <c r="C7" s="51">
        <f>B7*C4</f>
        <v>2</v>
      </c>
      <c r="E7" s="62" t="s">
        <v>148</v>
      </c>
      <c r="F7" s="62" t="s">
        <v>149</v>
      </c>
      <c r="G7" s="62" t="s">
        <v>145</v>
      </c>
    </row>
    <row r="8" spans="1:7">
      <c r="A8" s="14" t="s">
        <v>8</v>
      </c>
      <c r="B8" s="15">
        <f>0.3*B2/15</f>
        <v>0.3</v>
      </c>
      <c r="C8" s="15">
        <f>B8*C4</f>
        <v>3</v>
      </c>
    </row>
    <row r="9" spans="1:7">
      <c r="A9" s="12" t="s">
        <v>9</v>
      </c>
      <c r="B9" s="16">
        <f>B2/10</f>
        <v>1.5</v>
      </c>
      <c r="C9" s="17">
        <f>B9*C4</f>
        <v>15</v>
      </c>
    </row>
    <row r="10" spans="1:7" ht="17" thickBot="1">
      <c r="A10" s="18" t="s">
        <v>10</v>
      </c>
      <c r="B10" s="19">
        <f>0.375*15/B2</f>
        <v>0.375</v>
      </c>
      <c r="C10" s="51">
        <f>B10*C4</f>
        <v>3.75</v>
      </c>
    </row>
    <row r="11" spans="1:7">
      <c r="A11" s="12" t="s">
        <v>11</v>
      </c>
      <c r="B11" s="20">
        <f>0.1*B2/15</f>
        <v>0.1</v>
      </c>
      <c r="C11" s="20">
        <f>B11*C4</f>
        <v>1</v>
      </c>
      <c r="E11" s="84" t="s">
        <v>70</v>
      </c>
      <c r="F11" s="85"/>
    </row>
    <row r="12" spans="1:7" ht="17" customHeight="1" thickBot="1">
      <c r="A12" s="21" t="s">
        <v>12</v>
      </c>
      <c r="B12" s="22">
        <f>B2-B5-B6-B7-B8-B9-B11-B13-B10</f>
        <v>7.1250000000000018</v>
      </c>
      <c r="C12" s="23">
        <f>B12*C4</f>
        <v>71.250000000000014</v>
      </c>
      <c r="E12" s="317"/>
      <c r="F12" s="318"/>
    </row>
    <row r="13" spans="1:7" ht="16" customHeight="1">
      <c r="A13" s="24" t="s">
        <v>13</v>
      </c>
      <c r="B13" s="25">
        <v>5</v>
      </c>
      <c r="C13" s="26"/>
      <c r="E13" s="313"/>
      <c r="F13" s="314"/>
    </row>
    <row r="14" spans="1:7" ht="17" thickBot="1">
      <c r="A14" s="64" t="s">
        <v>14</v>
      </c>
      <c r="B14" s="52">
        <f>SUM(B5:B12)</f>
        <v>10.000000000000002</v>
      </c>
      <c r="C14" s="53">
        <f>B14*C4</f>
        <v>100.00000000000001</v>
      </c>
      <c r="E14" s="313"/>
      <c r="F14" s="314"/>
    </row>
    <row r="15" spans="1:7" ht="17" thickBot="1">
      <c r="A15" s="65" t="s">
        <v>150</v>
      </c>
      <c r="B15" s="54"/>
      <c r="C15" s="55"/>
      <c r="E15" s="315"/>
      <c r="F15" s="316"/>
    </row>
    <row r="16" spans="1:7">
      <c r="A16" s="66" t="s">
        <v>151</v>
      </c>
      <c r="B16" s="67"/>
      <c r="C16" s="68"/>
    </row>
    <row r="17" spans="1:3" ht="17" thickBot="1">
      <c r="A17" s="70" t="s">
        <v>152</v>
      </c>
      <c r="B17" s="56"/>
      <c r="C17" s="57"/>
    </row>
    <row r="18" spans="1:3">
      <c r="A18" s="319" t="s">
        <v>32</v>
      </c>
      <c r="B18" s="296"/>
      <c r="C18" s="297"/>
    </row>
    <row r="19" spans="1:3" ht="17" thickBot="1">
      <c r="A19" s="36" t="s">
        <v>17</v>
      </c>
      <c r="B19" s="37" t="s">
        <v>23</v>
      </c>
      <c r="C19" s="38"/>
    </row>
    <row r="20" spans="1:3" ht="16" customHeight="1">
      <c r="A20" s="39" t="s">
        <v>17</v>
      </c>
      <c r="B20" s="40" t="s">
        <v>25</v>
      </c>
      <c r="C20" s="289" t="s">
        <v>27</v>
      </c>
    </row>
    <row r="21" spans="1:3">
      <c r="A21" s="58" t="s">
        <v>20</v>
      </c>
      <c r="B21" s="59" t="s">
        <v>25</v>
      </c>
      <c r="C21" s="290"/>
    </row>
    <row r="22" spans="1:3" ht="17" thickBot="1">
      <c r="A22" s="60" t="s">
        <v>21</v>
      </c>
      <c r="B22" s="61" t="s">
        <v>22</v>
      </c>
      <c r="C22" s="291"/>
    </row>
    <row r="23" spans="1:3" ht="17" thickBot="1">
      <c r="A23" s="45" t="s">
        <v>21</v>
      </c>
      <c r="B23" s="46" t="s">
        <v>33</v>
      </c>
      <c r="C23" s="47"/>
    </row>
  </sheetData>
  <mergeCells count="4">
    <mergeCell ref="A18:C18"/>
    <mergeCell ref="C20:C22"/>
    <mergeCell ref="E12:F12"/>
    <mergeCell ref="E13:F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0A62-259E-C14B-A5FC-1FCFE005F742}">
  <dimension ref="A1:G23"/>
  <sheetViews>
    <sheetView workbookViewId="0">
      <selection activeCell="G17" sqref="G17"/>
    </sheetView>
  </sheetViews>
  <sheetFormatPr baseColWidth="10" defaultRowHeight="16"/>
  <cols>
    <col min="1" max="1" width="20.7109375" bestFit="1" customWidth="1"/>
    <col min="2" max="3" width="7.140625" customWidth="1"/>
    <col min="4" max="4" width="4.28515625" customWidth="1"/>
    <col min="5" max="5" width="13.7109375" customWidth="1"/>
    <col min="6" max="6" width="20.7109375" bestFit="1" customWidth="1"/>
    <col min="7" max="7" width="31.7109375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3" t="s">
        <v>1</v>
      </c>
      <c r="E2" t="s">
        <v>54</v>
      </c>
    </row>
    <row r="3" spans="1:7">
      <c r="A3" s="4" t="s">
        <v>28</v>
      </c>
      <c r="B3" s="5" t="s">
        <v>2</v>
      </c>
      <c r="C3" s="6" t="s">
        <v>2</v>
      </c>
    </row>
    <row r="4" spans="1:7" ht="17" thickBot="1">
      <c r="A4" s="7" t="s">
        <v>48</v>
      </c>
      <c r="B4" s="8">
        <v>1</v>
      </c>
      <c r="C4" s="9">
        <v>10</v>
      </c>
      <c r="E4" s="336" t="s">
        <v>433</v>
      </c>
      <c r="F4" s="336" t="s">
        <v>434</v>
      </c>
      <c r="G4" s="336" t="s">
        <v>435</v>
      </c>
    </row>
    <row r="5" spans="1:7">
      <c r="A5" s="10" t="s">
        <v>49</v>
      </c>
      <c r="B5" s="50">
        <f>0.2*B2/15</f>
        <v>0.2</v>
      </c>
      <c r="C5" s="50">
        <f>B5*C4</f>
        <v>2</v>
      </c>
      <c r="E5" s="62" t="s">
        <v>74</v>
      </c>
      <c r="F5" s="62" t="s">
        <v>75</v>
      </c>
      <c r="G5" s="62" t="s">
        <v>76</v>
      </c>
    </row>
    <row r="6" spans="1:7">
      <c r="A6" s="12" t="s">
        <v>50</v>
      </c>
      <c r="B6" s="51">
        <f>0.2*B2/15</f>
        <v>0.2</v>
      </c>
      <c r="C6" s="51">
        <f>B6*C4</f>
        <v>2</v>
      </c>
      <c r="E6" s="62" t="s">
        <v>77</v>
      </c>
      <c r="F6" s="62" t="s">
        <v>78</v>
      </c>
      <c r="G6" s="62" t="s">
        <v>76</v>
      </c>
    </row>
    <row r="7" spans="1:7">
      <c r="A7" s="12" t="s">
        <v>51</v>
      </c>
      <c r="B7" s="51">
        <f>0.2*B2/15</f>
        <v>0.2</v>
      </c>
      <c r="C7" s="51">
        <f>B7*C4</f>
        <v>2</v>
      </c>
      <c r="E7" s="62" t="s">
        <v>79</v>
      </c>
      <c r="F7" s="62" t="s">
        <v>80</v>
      </c>
      <c r="G7" s="62" t="s">
        <v>76</v>
      </c>
    </row>
    <row r="8" spans="1:7">
      <c r="A8" s="14" t="s">
        <v>8</v>
      </c>
      <c r="B8" s="15">
        <f>0.3*B2/15</f>
        <v>0.3</v>
      </c>
      <c r="C8" s="15">
        <f>B8*C4</f>
        <v>3</v>
      </c>
    </row>
    <row r="9" spans="1:7">
      <c r="A9" s="12" t="s">
        <v>9</v>
      </c>
      <c r="B9" s="16">
        <f>B2/10</f>
        <v>1.5</v>
      </c>
      <c r="C9" s="17">
        <f>B9*C4</f>
        <v>15</v>
      </c>
    </row>
    <row r="10" spans="1:7" ht="17" thickBot="1">
      <c r="A10" s="18" t="s">
        <v>10</v>
      </c>
      <c r="B10" s="19">
        <f>0.375*15/B2</f>
        <v>0.375</v>
      </c>
      <c r="C10" s="51">
        <f>B10*C4</f>
        <v>3.75</v>
      </c>
    </row>
    <row r="11" spans="1:7">
      <c r="A11" s="12" t="s">
        <v>11</v>
      </c>
      <c r="B11" s="20">
        <f>0.1*B2/15</f>
        <v>0.1</v>
      </c>
      <c r="C11" s="20">
        <f>B11*C4</f>
        <v>1</v>
      </c>
      <c r="E11" s="84" t="s">
        <v>70</v>
      </c>
      <c r="F11" s="85"/>
    </row>
    <row r="12" spans="1:7" ht="17" thickBot="1">
      <c r="A12" s="21" t="s">
        <v>12</v>
      </c>
      <c r="B12" s="22">
        <f>B2-B5-B6-B7-B8-B9-B11-B13-B10</f>
        <v>7.1250000000000018</v>
      </c>
      <c r="C12" s="23">
        <f>B12*C4</f>
        <v>71.250000000000014</v>
      </c>
      <c r="E12" s="317"/>
      <c r="F12" s="318"/>
    </row>
    <row r="13" spans="1:7">
      <c r="A13" s="24" t="s">
        <v>13</v>
      </c>
      <c r="B13" s="25">
        <v>5</v>
      </c>
      <c r="C13" s="26"/>
      <c r="E13" s="313"/>
      <c r="F13" s="314"/>
    </row>
    <row r="14" spans="1:7" ht="17" thickBot="1">
      <c r="A14" s="64" t="s">
        <v>14</v>
      </c>
      <c r="B14" s="52">
        <f>SUM(B5:B12)</f>
        <v>10.000000000000002</v>
      </c>
      <c r="C14" s="53">
        <f>B14*C4</f>
        <v>100.00000000000001</v>
      </c>
      <c r="E14" s="313"/>
      <c r="F14" s="314"/>
    </row>
    <row r="15" spans="1:7" ht="17" thickBot="1">
      <c r="A15" s="65" t="s">
        <v>52</v>
      </c>
      <c r="B15" s="54"/>
      <c r="C15" s="55"/>
      <c r="E15" s="315"/>
      <c r="F15" s="316"/>
    </row>
    <row r="16" spans="1:7">
      <c r="A16" s="66" t="s">
        <v>53</v>
      </c>
      <c r="B16" s="67"/>
      <c r="C16" s="68"/>
    </row>
    <row r="17" spans="1:3" ht="17" thickBot="1">
      <c r="A17" s="70"/>
      <c r="B17" s="56"/>
      <c r="C17" s="57"/>
    </row>
    <row r="18" spans="1:3">
      <c r="A18" s="319" t="s">
        <v>32</v>
      </c>
      <c r="B18" s="296"/>
      <c r="C18" s="297"/>
    </row>
    <row r="19" spans="1:3" ht="17" thickBot="1">
      <c r="A19" s="36" t="s">
        <v>17</v>
      </c>
      <c r="B19" s="37" t="s">
        <v>23</v>
      </c>
      <c r="C19" s="38"/>
    </row>
    <row r="20" spans="1:3">
      <c r="A20" s="39" t="s">
        <v>17</v>
      </c>
      <c r="B20" s="40" t="s">
        <v>25</v>
      </c>
      <c r="C20" s="289" t="s">
        <v>27</v>
      </c>
    </row>
    <row r="21" spans="1:3">
      <c r="A21" s="58" t="s">
        <v>20</v>
      </c>
      <c r="B21" s="59" t="s">
        <v>25</v>
      </c>
      <c r="C21" s="290"/>
    </row>
    <row r="22" spans="1:3" ht="17" thickBot="1">
      <c r="A22" s="60" t="s">
        <v>21</v>
      </c>
      <c r="B22" s="61" t="s">
        <v>22</v>
      </c>
      <c r="C22" s="291"/>
    </row>
    <row r="23" spans="1:3" ht="17" thickBot="1">
      <c r="A23" s="45" t="s">
        <v>21</v>
      </c>
      <c r="B23" s="46" t="s">
        <v>33</v>
      </c>
      <c r="C23" s="47"/>
    </row>
  </sheetData>
  <mergeCells count="4">
    <mergeCell ref="A18:C18"/>
    <mergeCell ref="C20:C22"/>
    <mergeCell ref="E12:F12"/>
    <mergeCell ref="E13:F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354EA-9DCE-F24E-B97C-2FD282576297}">
  <dimension ref="A1:G24"/>
  <sheetViews>
    <sheetView workbookViewId="0">
      <selection activeCell="B9" sqref="B9"/>
    </sheetView>
  </sheetViews>
  <sheetFormatPr baseColWidth="10" defaultRowHeight="16"/>
  <cols>
    <col min="1" max="1" width="22.7109375" bestFit="1" customWidth="1"/>
    <col min="2" max="2" width="6.140625" bestFit="1" customWidth="1"/>
    <col min="4" max="4" width="5.7109375" customWidth="1"/>
    <col min="6" max="6" width="23.5703125" customWidth="1"/>
    <col min="7" max="7" width="36.7109375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3" t="s">
        <v>68</v>
      </c>
      <c r="E2" s="273" t="s">
        <v>342</v>
      </c>
    </row>
    <row r="3" spans="1:7">
      <c r="A3" s="4"/>
      <c r="B3" s="5" t="s">
        <v>2</v>
      </c>
      <c r="C3" s="6" t="s">
        <v>2</v>
      </c>
      <c r="E3" s="273" t="s">
        <v>343</v>
      </c>
    </row>
    <row r="4" spans="1:7" ht="17" thickBot="1">
      <c r="A4" s="7" t="s">
        <v>289</v>
      </c>
      <c r="B4" s="8">
        <v>1</v>
      </c>
      <c r="C4" s="9">
        <v>10</v>
      </c>
      <c r="E4" s="273" t="s">
        <v>344</v>
      </c>
    </row>
    <row r="5" spans="1:7" ht="18" thickBot="1">
      <c r="A5" s="10" t="s">
        <v>362</v>
      </c>
      <c r="B5" s="11">
        <f>0.3*B2/15</f>
        <v>0.3</v>
      </c>
      <c r="C5" s="11">
        <f>B5*C4</f>
        <v>3</v>
      </c>
      <c r="E5" s="260" t="s">
        <v>345</v>
      </c>
      <c r="F5" s="260" t="s">
        <v>346</v>
      </c>
      <c r="G5" s="261" t="s">
        <v>347</v>
      </c>
    </row>
    <row r="6" spans="1:7" ht="18" thickBot="1">
      <c r="A6" s="240" t="s">
        <v>363</v>
      </c>
      <c r="B6" s="13">
        <f>0.3*B2/15</f>
        <v>0.3</v>
      </c>
      <c r="C6" s="13">
        <f>B6*C4</f>
        <v>3</v>
      </c>
      <c r="E6" s="260" t="s">
        <v>348</v>
      </c>
      <c r="F6" s="260" t="s">
        <v>349</v>
      </c>
      <c r="G6" s="261" t="s">
        <v>350</v>
      </c>
    </row>
    <row r="7" spans="1:7" ht="18" thickBot="1">
      <c r="A7" s="12" t="s">
        <v>364</v>
      </c>
      <c r="B7" s="13">
        <f>0.3*B2/15</f>
        <v>0.3</v>
      </c>
      <c r="C7" s="13">
        <f>B7*C4</f>
        <v>3</v>
      </c>
      <c r="E7" s="260" t="s">
        <v>351</v>
      </c>
      <c r="F7" s="260" t="s">
        <v>352</v>
      </c>
      <c r="G7" s="261" t="s">
        <v>353</v>
      </c>
    </row>
    <row r="8" spans="1:7" ht="17" thickBot="1">
      <c r="A8" s="12"/>
      <c r="B8" s="13">
        <f>0*B2/15</f>
        <v>0</v>
      </c>
      <c r="C8" s="13">
        <f>B8*C4</f>
        <v>0</v>
      </c>
      <c r="E8" s="273" t="s">
        <v>354</v>
      </c>
    </row>
    <row r="9" spans="1:7" ht="18" thickBot="1">
      <c r="A9" s="14" t="s">
        <v>8</v>
      </c>
      <c r="B9" s="15">
        <f>0.3*B2/15</f>
        <v>0.3</v>
      </c>
      <c r="C9" s="15">
        <f>B9*C4</f>
        <v>3</v>
      </c>
      <c r="E9" s="260" t="s">
        <v>272</v>
      </c>
      <c r="F9" s="262" t="s">
        <v>355</v>
      </c>
      <c r="G9" s="262" t="s">
        <v>356</v>
      </c>
    </row>
    <row r="10" spans="1:7" ht="18" thickBot="1">
      <c r="A10" s="12" t="s">
        <v>9</v>
      </c>
      <c r="B10" s="16">
        <f>B2/10</f>
        <v>1.5</v>
      </c>
      <c r="C10" s="17">
        <f>B10*C4</f>
        <v>15</v>
      </c>
      <c r="E10" s="263" t="s">
        <v>357</v>
      </c>
      <c r="F10" s="264" t="s">
        <v>358</v>
      </c>
      <c r="G10" s="264" t="s">
        <v>359</v>
      </c>
    </row>
    <row r="11" spans="1:7" ht="18" thickBot="1">
      <c r="A11" s="18" t="s">
        <v>10</v>
      </c>
      <c r="B11" s="19">
        <f>0*15/B2</f>
        <v>0</v>
      </c>
      <c r="C11" s="13">
        <f>B11*C4</f>
        <v>0</v>
      </c>
      <c r="E11" s="263" t="s">
        <v>360</v>
      </c>
      <c r="F11" s="264" t="s">
        <v>361</v>
      </c>
      <c r="G11" s="264" t="s">
        <v>356</v>
      </c>
    </row>
    <row r="12" spans="1:7">
      <c r="A12" s="12" t="s">
        <v>11</v>
      </c>
      <c r="B12" s="20">
        <f>0.1*B2/15</f>
        <v>0.1</v>
      </c>
      <c r="C12" s="20">
        <f>B12*C4</f>
        <v>1</v>
      </c>
      <c r="E12" s="273"/>
    </row>
    <row r="13" spans="1:7" ht="17" thickBot="1">
      <c r="A13" s="21" t="s">
        <v>12</v>
      </c>
      <c r="B13" s="22">
        <f>B2-B5-B6-B7-B8-B9-B10-B12-B14-B11</f>
        <v>7.1999999999999975</v>
      </c>
      <c r="C13" s="23">
        <f>B13*C4</f>
        <v>71.999999999999972</v>
      </c>
    </row>
    <row r="14" spans="1:7">
      <c r="A14" s="24" t="s">
        <v>24</v>
      </c>
      <c r="B14" s="25">
        <v>5</v>
      </c>
      <c r="C14" s="26"/>
    </row>
    <row r="15" spans="1:7" ht="17" thickBot="1">
      <c r="A15" s="64" t="s">
        <v>14</v>
      </c>
      <c r="B15" s="52">
        <f>SUM(B5:B13)</f>
        <v>9.9999999999999982</v>
      </c>
      <c r="C15" s="53">
        <f>B15*C4</f>
        <v>99.999999999999986</v>
      </c>
    </row>
    <row r="16" spans="1:7">
      <c r="A16" s="269" t="s">
        <v>365</v>
      </c>
      <c r="B16" s="54"/>
      <c r="C16" s="55"/>
    </row>
    <row r="17" spans="1:3">
      <c r="A17" s="270" t="s">
        <v>366</v>
      </c>
      <c r="B17" s="266"/>
      <c r="C17" s="267"/>
    </row>
    <row r="18" spans="1:3" ht="17" thickBot="1">
      <c r="A18" s="271" t="s">
        <v>367</v>
      </c>
      <c r="B18" s="255"/>
      <c r="C18" s="256"/>
    </row>
    <row r="19" spans="1:3">
      <c r="A19" s="295" t="s">
        <v>283</v>
      </c>
      <c r="B19" s="296"/>
      <c r="C19" s="297"/>
    </row>
    <row r="20" spans="1:3" ht="17" thickBot="1">
      <c r="A20" s="36" t="s">
        <v>17</v>
      </c>
      <c r="B20" s="37" t="s">
        <v>259</v>
      </c>
      <c r="C20" s="38"/>
    </row>
    <row r="21" spans="1:3">
      <c r="A21" s="39" t="s">
        <v>19</v>
      </c>
      <c r="B21" s="40" t="s">
        <v>284</v>
      </c>
      <c r="C21" s="289" t="s">
        <v>27</v>
      </c>
    </row>
    <row r="22" spans="1:3">
      <c r="A22" s="41" t="s">
        <v>86</v>
      </c>
      <c r="B22" s="42" t="s">
        <v>60</v>
      </c>
      <c r="C22" s="290"/>
    </row>
    <row r="23" spans="1:3" ht="17" thickBot="1">
      <c r="A23" s="43" t="s">
        <v>21</v>
      </c>
      <c r="B23" s="44" t="s">
        <v>284</v>
      </c>
      <c r="C23" s="291"/>
    </row>
    <row r="24" spans="1:3" ht="17" thickBot="1">
      <c r="A24" s="45" t="s">
        <v>21</v>
      </c>
      <c r="B24" s="46" t="s">
        <v>284</v>
      </c>
      <c r="C24" s="47"/>
    </row>
  </sheetData>
  <mergeCells count="2">
    <mergeCell ref="A19:C19"/>
    <mergeCell ref="C21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4123-BBA7-A44D-B3F7-D7A2075833B5}">
  <dimension ref="A1:G24"/>
  <sheetViews>
    <sheetView workbookViewId="0">
      <selection activeCell="B8" sqref="B8"/>
    </sheetView>
  </sheetViews>
  <sheetFormatPr baseColWidth="10" defaultRowHeight="16"/>
  <cols>
    <col min="1" max="1" width="20.7109375" bestFit="1" customWidth="1"/>
    <col min="2" max="2" width="6.140625" bestFit="1" customWidth="1"/>
    <col min="3" max="3" width="9.85546875" bestFit="1" customWidth="1"/>
    <col min="5" max="5" width="11.5703125" customWidth="1"/>
    <col min="6" max="6" width="22.85546875" bestFit="1" customWidth="1"/>
    <col min="7" max="7" width="30.42578125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3" t="s">
        <v>68</v>
      </c>
    </row>
    <row r="3" spans="1:7">
      <c r="A3" s="4"/>
      <c r="B3" s="5" t="s">
        <v>2</v>
      </c>
      <c r="C3" s="6" t="s">
        <v>2</v>
      </c>
      <c r="E3" s="273" t="s">
        <v>325</v>
      </c>
    </row>
    <row r="4" spans="1:7" ht="17" thickBot="1">
      <c r="A4" s="7" t="s">
        <v>289</v>
      </c>
      <c r="B4" s="8">
        <v>1</v>
      </c>
      <c r="C4" s="9">
        <v>10</v>
      </c>
      <c r="E4" s="273" t="s">
        <v>326</v>
      </c>
    </row>
    <row r="5" spans="1:7" ht="17" thickBot="1">
      <c r="A5" s="10" t="s">
        <v>337</v>
      </c>
      <c r="B5" s="11">
        <f>0.3*B2/15</f>
        <v>0.3</v>
      </c>
      <c r="C5" s="11">
        <f>B5*C4</f>
        <v>3</v>
      </c>
      <c r="E5" s="273" t="s">
        <v>327</v>
      </c>
    </row>
    <row r="6" spans="1:7" ht="18" thickBot="1">
      <c r="A6" s="240" t="s">
        <v>338</v>
      </c>
      <c r="B6" s="13">
        <f>0.3*B2/15</f>
        <v>0.3</v>
      </c>
      <c r="C6" s="13">
        <f>B6*C4</f>
        <v>3</v>
      </c>
      <c r="E6" s="261">
        <v>10774</v>
      </c>
      <c r="F6" s="261" t="s">
        <v>328</v>
      </c>
      <c r="G6" s="261" t="s">
        <v>329</v>
      </c>
    </row>
    <row r="7" spans="1:7" ht="18" thickBot="1">
      <c r="A7" s="12" t="s">
        <v>339</v>
      </c>
      <c r="B7" s="13">
        <f>0.3*B2/15</f>
        <v>0.3</v>
      </c>
      <c r="C7" s="13">
        <f>B7*C4</f>
        <v>3</v>
      </c>
      <c r="E7" s="261">
        <v>16235</v>
      </c>
      <c r="F7" s="261" t="s">
        <v>330</v>
      </c>
      <c r="G7" s="261" t="s">
        <v>331</v>
      </c>
    </row>
    <row r="8" spans="1:7" ht="18" thickBot="1">
      <c r="A8" s="12"/>
      <c r="B8" s="13">
        <f>0*B2/15</f>
        <v>0</v>
      </c>
      <c r="C8" s="13">
        <f>B8*C4</f>
        <v>0</v>
      </c>
      <c r="E8" s="261">
        <v>36371</v>
      </c>
      <c r="F8" s="261" t="s">
        <v>332</v>
      </c>
      <c r="G8" s="261" t="s">
        <v>333</v>
      </c>
    </row>
    <row r="9" spans="1:7">
      <c r="A9" s="14" t="s">
        <v>8</v>
      </c>
      <c r="B9" s="15">
        <f>0.3*B2/15</f>
        <v>0.3</v>
      </c>
      <c r="C9" s="15">
        <f>B9*C4</f>
        <v>3</v>
      </c>
      <c r="E9" s="284" t="s">
        <v>334</v>
      </c>
    </row>
    <row r="10" spans="1:7">
      <c r="A10" s="12" t="s">
        <v>9</v>
      </c>
      <c r="B10" s="16">
        <f>B2/10</f>
        <v>1.5</v>
      </c>
      <c r="C10" s="17">
        <f>B10*C4</f>
        <v>15</v>
      </c>
      <c r="E10" s="284" t="s">
        <v>335</v>
      </c>
    </row>
    <row r="11" spans="1:7">
      <c r="A11" s="18" t="s">
        <v>10</v>
      </c>
      <c r="B11" s="19">
        <f>0*15/B2</f>
        <v>0</v>
      </c>
      <c r="C11" s="13">
        <f>B11*C4</f>
        <v>0</v>
      </c>
      <c r="E11" s="284" t="s">
        <v>336</v>
      </c>
    </row>
    <row r="12" spans="1:7">
      <c r="A12" s="12" t="s">
        <v>11</v>
      </c>
      <c r="B12" s="20">
        <f>0.1*B2/15</f>
        <v>0.1</v>
      </c>
      <c r="C12" s="20">
        <f>B12*C4</f>
        <v>1</v>
      </c>
    </row>
    <row r="13" spans="1:7" ht="17" thickBot="1">
      <c r="A13" s="21" t="s">
        <v>12</v>
      </c>
      <c r="B13" s="22">
        <f>B2-B5-B6-B7-B8-B9-B10-B12-B14-B11</f>
        <v>7.1999999999999975</v>
      </c>
      <c r="C13" s="23">
        <f>B13*C4</f>
        <v>71.999999999999972</v>
      </c>
    </row>
    <row r="14" spans="1:7">
      <c r="A14" s="24" t="s">
        <v>24</v>
      </c>
      <c r="B14" s="25">
        <v>5</v>
      </c>
      <c r="C14" s="26"/>
    </row>
    <row r="15" spans="1:7" ht="17" thickBot="1">
      <c r="A15" s="64" t="s">
        <v>14</v>
      </c>
      <c r="B15" s="52">
        <f>SUM(B5:B13)</f>
        <v>9.9999999999999982</v>
      </c>
      <c r="C15" s="53">
        <f>B15*C4</f>
        <v>99.999999999999986</v>
      </c>
    </row>
    <row r="16" spans="1:7">
      <c r="A16" s="272" t="s">
        <v>340</v>
      </c>
      <c r="B16" s="54"/>
      <c r="C16" s="55"/>
    </row>
    <row r="17" spans="1:3" ht="17" thickBot="1">
      <c r="A17" s="271" t="s">
        <v>341</v>
      </c>
      <c r="B17" s="266"/>
      <c r="C17" s="267"/>
    </row>
    <row r="18" spans="1:3" ht="17" thickBot="1">
      <c r="B18" s="255"/>
      <c r="C18" s="256"/>
    </row>
    <row r="19" spans="1:3">
      <c r="A19" s="295" t="s">
        <v>283</v>
      </c>
      <c r="B19" s="296"/>
      <c r="C19" s="297"/>
    </row>
    <row r="20" spans="1:3" ht="17" thickBot="1">
      <c r="A20" s="36" t="s">
        <v>17</v>
      </c>
      <c r="B20" s="37" t="s">
        <v>259</v>
      </c>
      <c r="C20" s="38"/>
    </row>
    <row r="21" spans="1:3">
      <c r="A21" s="39" t="s">
        <v>19</v>
      </c>
      <c r="B21" s="40" t="s">
        <v>284</v>
      </c>
      <c r="C21" s="289" t="s">
        <v>27</v>
      </c>
    </row>
    <row r="22" spans="1:3">
      <c r="A22" s="41" t="s">
        <v>86</v>
      </c>
      <c r="B22" s="42" t="s">
        <v>60</v>
      </c>
      <c r="C22" s="290"/>
    </row>
    <row r="23" spans="1:3" ht="17" thickBot="1">
      <c r="A23" s="43" t="s">
        <v>21</v>
      </c>
      <c r="B23" s="44" t="s">
        <v>284</v>
      </c>
      <c r="C23" s="291"/>
    </row>
    <row r="24" spans="1:3" ht="17" thickBot="1">
      <c r="A24" s="45" t="s">
        <v>21</v>
      </c>
      <c r="B24" s="46" t="s">
        <v>284</v>
      </c>
      <c r="C24" s="47"/>
    </row>
  </sheetData>
  <mergeCells count="2">
    <mergeCell ref="A19:C19"/>
    <mergeCell ref="C21:C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81CB-CC42-4046-B11F-E5599A66DDBB}">
  <dimension ref="A1:G48"/>
  <sheetViews>
    <sheetView workbookViewId="0">
      <selection activeCell="B8" sqref="B8"/>
    </sheetView>
  </sheetViews>
  <sheetFormatPr baseColWidth="10" defaultRowHeight="16"/>
  <cols>
    <col min="1" max="1" width="20.7109375" bestFit="1" customWidth="1"/>
    <col min="2" max="2" width="6.140625" bestFit="1" customWidth="1"/>
    <col min="3" max="3" width="9.85546875" bestFit="1" customWidth="1"/>
    <col min="4" max="4" width="7" customWidth="1"/>
    <col min="6" max="6" width="28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3" t="s">
        <v>68</v>
      </c>
      <c r="E2" s="273" t="s">
        <v>290</v>
      </c>
    </row>
    <row r="3" spans="1:7" ht="19">
      <c r="A3" s="4"/>
      <c r="B3" s="5" t="s">
        <v>2</v>
      </c>
      <c r="C3" s="6" t="s">
        <v>2</v>
      </c>
      <c r="E3" s="273" t="s">
        <v>291</v>
      </c>
    </row>
    <row r="4" spans="1:7" ht="17" thickBot="1">
      <c r="A4" s="7" t="s">
        <v>288</v>
      </c>
      <c r="B4" s="8">
        <v>1</v>
      </c>
      <c r="C4" s="9">
        <v>10</v>
      </c>
      <c r="E4" s="274" t="s">
        <v>292</v>
      </c>
    </row>
    <row r="5" spans="1:7" ht="18" thickBot="1">
      <c r="A5" s="10" t="s">
        <v>285</v>
      </c>
      <c r="B5" s="11">
        <f>0.3*B2/15</f>
        <v>0.3</v>
      </c>
      <c r="C5" s="11">
        <f>B5*C4</f>
        <v>3</v>
      </c>
      <c r="E5" s="260" t="s">
        <v>263</v>
      </c>
      <c r="F5" s="261" t="s">
        <v>264</v>
      </c>
      <c r="G5" s="261" t="s">
        <v>265</v>
      </c>
    </row>
    <row r="6" spans="1:7" ht="18" thickBot="1">
      <c r="A6" s="12" t="s">
        <v>287</v>
      </c>
      <c r="B6" s="13">
        <f>0.3*B2/15</f>
        <v>0.3</v>
      </c>
      <c r="C6" s="13">
        <f>B6*C4</f>
        <v>3</v>
      </c>
      <c r="E6" s="260" t="s">
        <v>266</v>
      </c>
      <c r="F6" s="260" t="s">
        <v>267</v>
      </c>
      <c r="G6" s="261" t="s">
        <v>268</v>
      </c>
    </row>
    <row r="7" spans="1:7" ht="18" thickBot="1">
      <c r="A7" s="12"/>
      <c r="B7" s="13">
        <f>0*B2/15</f>
        <v>0</v>
      </c>
      <c r="C7" s="13">
        <f>B7*C4</f>
        <v>0</v>
      </c>
      <c r="E7" s="260" t="s">
        <v>269</v>
      </c>
      <c r="F7" s="261" t="s">
        <v>270</v>
      </c>
      <c r="G7" s="261" t="s">
        <v>271</v>
      </c>
    </row>
    <row r="8" spans="1:7">
      <c r="A8" s="14" t="s">
        <v>8</v>
      </c>
      <c r="B8" s="15">
        <f>0.3*B2/15</f>
        <v>0.3</v>
      </c>
      <c r="C8" s="15">
        <f>B8*C4</f>
        <v>3</v>
      </c>
    </row>
    <row r="9" spans="1:7" ht="17" thickBot="1">
      <c r="A9" s="12" t="s">
        <v>9</v>
      </c>
      <c r="B9" s="16">
        <f>B2/10</f>
        <v>1.5</v>
      </c>
      <c r="C9" s="17">
        <f>B9*C4</f>
        <v>15</v>
      </c>
    </row>
    <row r="10" spans="1:7" ht="18" thickBot="1">
      <c r="A10" s="18" t="s">
        <v>10</v>
      </c>
      <c r="B10" s="19">
        <f>0*15/B2</f>
        <v>0</v>
      </c>
      <c r="C10" s="13">
        <f>B10*C4</f>
        <v>0</v>
      </c>
      <c r="E10" s="260" t="s">
        <v>272</v>
      </c>
      <c r="F10" s="262" t="s">
        <v>273</v>
      </c>
      <c r="G10" s="262" t="s">
        <v>274</v>
      </c>
    </row>
    <row r="11" spans="1:7" ht="18" thickBot="1">
      <c r="A11" s="12" t="s">
        <v>11</v>
      </c>
      <c r="B11" s="20">
        <f>0.1*B2/15</f>
        <v>0.1</v>
      </c>
      <c r="C11" s="20">
        <f>B11*C4</f>
        <v>1</v>
      </c>
      <c r="E11" s="263" t="s">
        <v>275</v>
      </c>
      <c r="F11" s="264" t="s">
        <v>276</v>
      </c>
      <c r="G11" s="264" t="s">
        <v>274</v>
      </c>
    </row>
    <row r="12" spans="1:7" ht="18" thickBot="1">
      <c r="A12" s="21" t="s">
        <v>12</v>
      </c>
      <c r="B12" s="22">
        <f>B2-B5-B6-B7-B8-B9-B11-B13-B10</f>
        <v>7.4999999999999982</v>
      </c>
      <c r="C12" s="23">
        <f>B12*C4</f>
        <v>74.999999999999986</v>
      </c>
      <c r="E12" s="265" t="s">
        <v>277</v>
      </c>
      <c r="F12" s="264" t="s">
        <v>278</v>
      </c>
      <c r="G12" s="264" t="s">
        <v>279</v>
      </c>
    </row>
    <row r="13" spans="1:7">
      <c r="A13" s="24" t="s">
        <v>24</v>
      </c>
      <c r="B13" s="25">
        <v>5</v>
      </c>
      <c r="C13" s="26"/>
    </row>
    <row r="14" spans="1:7" ht="17" thickBot="1">
      <c r="A14" s="64" t="s">
        <v>14</v>
      </c>
      <c r="B14" s="52">
        <f>SUM(B5:B12)</f>
        <v>9.9999999999999982</v>
      </c>
      <c r="C14" s="53">
        <f>B14*C4</f>
        <v>99.999999999999986</v>
      </c>
    </row>
    <row r="15" spans="1:7">
      <c r="A15" s="269" t="s">
        <v>280</v>
      </c>
      <c r="B15" s="54"/>
      <c r="C15" s="55"/>
    </row>
    <row r="16" spans="1:7">
      <c r="A16" s="270" t="s">
        <v>281</v>
      </c>
      <c r="B16" s="266"/>
      <c r="C16" s="267"/>
    </row>
    <row r="17" spans="1:3" ht="17" thickBot="1">
      <c r="A17" s="268"/>
      <c r="B17" s="255"/>
      <c r="C17" s="256"/>
    </row>
    <row r="18" spans="1:3">
      <c r="A18" s="295" t="s">
        <v>283</v>
      </c>
      <c r="B18" s="296"/>
      <c r="C18" s="297"/>
    </row>
    <row r="19" spans="1:3" ht="17" thickBot="1">
      <c r="A19" s="36" t="s">
        <v>17</v>
      </c>
      <c r="B19" s="37" t="s">
        <v>259</v>
      </c>
      <c r="C19" s="38"/>
    </row>
    <row r="20" spans="1:3">
      <c r="A20" s="39" t="s">
        <v>19</v>
      </c>
      <c r="B20" s="40" t="s">
        <v>284</v>
      </c>
      <c r="C20" s="289" t="s">
        <v>27</v>
      </c>
    </row>
    <row r="21" spans="1:3">
      <c r="A21" s="41" t="s">
        <v>86</v>
      </c>
      <c r="B21" s="42" t="s">
        <v>60</v>
      </c>
      <c r="C21" s="290"/>
    </row>
    <row r="22" spans="1:3" ht="17" thickBot="1">
      <c r="A22" s="43" t="s">
        <v>21</v>
      </c>
      <c r="B22" s="44" t="s">
        <v>284</v>
      </c>
      <c r="C22" s="291"/>
    </row>
    <row r="23" spans="1:3" ht="17" thickBot="1">
      <c r="A23" s="45" t="s">
        <v>21</v>
      </c>
      <c r="B23" s="46" t="s">
        <v>284</v>
      </c>
      <c r="C23" s="47"/>
    </row>
    <row r="25" spans="1:3">
      <c r="A25" s="1" t="s">
        <v>81</v>
      </c>
    </row>
    <row r="26" spans="1:3" ht="17" thickBot="1">
      <c r="A26" s="2" t="s">
        <v>0</v>
      </c>
      <c r="B26">
        <v>15</v>
      </c>
      <c r="C26" s="3" t="s">
        <v>68</v>
      </c>
    </row>
    <row r="27" spans="1:3">
      <c r="A27" s="4"/>
      <c r="B27" s="5" t="s">
        <v>2</v>
      </c>
      <c r="C27" s="6" t="s">
        <v>2</v>
      </c>
    </row>
    <row r="28" spans="1:3" ht="17" thickBot="1">
      <c r="A28" s="7" t="s">
        <v>289</v>
      </c>
      <c r="B28" s="8">
        <v>1</v>
      </c>
      <c r="C28" s="9">
        <v>10</v>
      </c>
    </row>
    <row r="29" spans="1:3">
      <c r="A29" s="10" t="s">
        <v>4</v>
      </c>
      <c r="B29" s="11">
        <f>0.3*B26/15</f>
        <v>0.3</v>
      </c>
      <c r="C29" s="11">
        <f>B29*C28</f>
        <v>3</v>
      </c>
    </row>
    <row r="30" spans="1:3">
      <c r="A30" s="240" t="s">
        <v>5</v>
      </c>
      <c r="B30" s="13">
        <f>0.3*B26/15</f>
        <v>0.3</v>
      </c>
      <c r="C30" s="13">
        <f>B30*C28</f>
        <v>3</v>
      </c>
    </row>
    <row r="31" spans="1:3">
      <c r="A31" s="12" t="s">
        <v>286</v>
      </c>
      <c r="B31" s="13">
        <f>0.3*B26/15</f>
        <v>0.3</v>
      </c>
      <c r="C31" s="13">
        <f>B31*C28</f>
        <v>3</v>
      </c>
    </row>
    <row r="32" spans="1:3">
      <c r="A32" s="12" t="s">
        <v>287</v>
      </c>
      <c r="B32" s="13">
        <f>0.3*B26/15</f>
        <v>0.3</v>
      </c>
      <c r="C32" s="13">
        <f>B32*C28</f>
        <v>3</v>
      </c>
    </row>
    <row r="33" spans="1:3">
      <c r="A33" s="14" t="s">
        <v>8</v>
      </c>
      <c r="B33" s="15">
        <f>0.3*B26/15</f>
        <v>0.3</v>
      </c>
      <c r="C33" s="15">
        <f>B33*C28</f>
        <v>3</v>
      </c>
    </row>
    <row r="34" spans="1:3">
      <c r="A34" s="12" t="s">
        <v>9</v>
      </c>
      <c r="B34" s="16">
        <f>B26/10</f>
        <v>1.5</v>
      </c>
      <c r="C34" s="17">
        <f>B34*C28</f>
        <v>15</v>
      </c>
    </row>
    <row r="35" spans="1:3">
      <c r="A35" s="18" t="s">
        <v>10</v>
      </c>
      <c r="B35" s="19">
        <f>0*15/B26</f>
        <v>0</v>
      </c>
      <c r="C35" s="13">
        <f>B35*C28</f>
        <v>0</v>
      </c>
    </row>
    <row r="36" spans="1:3">
      <c r="A36" s="12" t="s">
        <v>11</v>
      </c>
      <c r="B36" s="20">
        <f>0.1*B26/15</f>
        <v>0.1</v>
      </c>
      <c r="C36" s="20">
        <f>B36*C28</f>
        <v>1</v>
      </c>
    </row>
    <row r="37" spans="1:3" ht="17" thickBot="1">
      <c r="A37" s="21" t="s">
        <v>12</v>
      </c>
      <c r="B37" s="22">
        <f>B26-B29-B30-B31-B32-B33-B34-B36-B38-B35</f>
        <v>6.8999999999999968</v>
      </c>
      <c r="C37" s="23">
        <f>B37*C28</f>
        <v>68.999999999999972</v>
      </c>
    </row>
    <row r="38" spans="1:3">
      <c r="A38" s="24" t="s">
        <v>24</v>
      </c>
      <c r="B38" s="25">
        <v>5</v>
      </c>
      <c r="C38" s="26"/>
    </row>
    <row r="39" spans="1:3" ht="17" thickBot="1">
      <c r="A39" s="64" t="s">
        <v>14</v>
      </c>
      <c r="B39" s="52">
        <f>SUM(B29:B37)</f>
        <v>9.9999999999999964</v>
      </c>
      <c r="C39" s="53">
        <f>B39*C28</f>
        <v>99.999999999999972</v>
      </c>
    </row>
    <row r="40" spans="1:3">
      <c r="A40" s="272" t="s">
        <v>15</v>
      </c>
      <c r="B40" s="54"/>
      <c r="C40" s="55"/>
    </row>
    <row r="41" spans="1:3" ht="17" thickBot="1">
      <c r="A41" s="271" t="s">
        <v>282</v>
      </c>
      <c r="B41" s="266"/>
      <c r="C41" s="267"/>
    </row>
    <row r="42" spans="1:3" ht="17" thickBot="1">
      <c r="B42" s="255"/>
      <c r="C42" s="256"/>
    </row>
    <row r="43" spans="1:3">
      <c r="A43" s="295" t="s">
        <v>283</v>
      </c>
      <c r="B43" s="296"/>
      <c r="C43" s="297"/>
    </row>
    <row r="44" spans="1:3" ht="17" thickBot="1">
      <c r="A44" s="36" t="s">
        <v>17</v>
      </c>
      <c r="B44" s="37" t="s">
        <v>259</v>
      </c>
      <c r="C44" s="38"/>
    </row>
    <row r="45" spans="1:3">
      <c r="A45" s="39" t="s">
        <v>19</v>
      </c>
      <c r="B45" s="40" t="s">
        <v>284</v>
      </c>
      <c r="C45" s="289" t="s">
        <v>27</v>
      </c>
    </row>
    <row r="46" spans="1:3">
      <c r="A46" s="41" t="s">
        <v>86</v>
      </c>
      <c r="B46" s="42" t="s">
        <v>60</v>
      </c>
      <c r="C46" s="290"/>
    </row>
    <row r="47" spans="1:3" ht="17" thickBot="1">
      <c r="A47" s="43" t="s">
        <v>21</v>
      </c>
      <c r="B47" s="44" t="s">
        <v>284</v>
      </c>
      <c r="C47" s="291"/>
    </row>
    <row r="48" spans="1:3" ht="17" thickBot="1">
      <c r="A48" s="45" t="s">
        <v>21</v>
      </c>
      <c r="B48" s="46" t="s">
        <v>284</v>
      </c>
      <c r="C48" s="47"/>
    </row>
  </sheetData>
  <mergeCells count="4">
    <mergeCell ref="A18:C18"/>
    <mergeCell ref="C20:C22"/>
    <mergeCell ref="A43:C43"/>
    <mergeCell ref="C45:C47"/>
  </mergeCells>
  <hyperlinks>
    <hyperlink ref="E4" r:id="rId1" display="https://www.mmrrc.org/catalog/sds.php?mmrrc_id=42294" xr:uid="{470284E2-86D6-BD4A-8EF5-45313A64CFB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BCCB-DD56-0443-B21A-F08CB3F6BCAE}">
  <dimension ref="A1:G48"/>
  <sheetViews>
    <sheetView zoomScale="81" workbookViewId="0">
      <selection activeCell="E22" sqref="E22"/>
    </sheetView>
  </sheetViews>
  <sheetFormatPr baseColWidth="10" defaultRowHeight="16"/>
  <cols>
    <col min="1" max="1" width="21.85546875" customWidth="1"/>
    <col min="2" max="2" width="8.7109375" bestFit="1" customWidth="1"/>
    <col min="3" max="3" width="9.85546875" bestFit="1" customWidth="1"/>
    <col min="5" max="5" width="19.85546875" customWidth="1"/>
    <col min="6" max="6" width="37.7109375" customWidth="1"/>
    <col min="7" max="7" width="31.5703125" customWidth="1"/>
  </cols>
  <sheetData>
    <row r="1" spans="1:7">
      <c r="A1" s="1" t="s">
        <v>81</v>
      </c>
      <c r="E1" s="273" t="s">
        <v>307</v>
      </c>
    </row>
    <row r="2" spans="1:7" ht="17" thickBot="1">
      <c r="A2" t="s">
        <v>112</v>
      </c>
      <c r="E2" s="273" t="s">
        <v>308</v>
      </c>
    </row>
    <row r="3" spans="1:7" ht="17" thickBot="1">
      <c r="A3" s="123" t="s">
        <v>0</v>
      </c>
      <c r="B3" s="112">
        <v>15</v>
      </c>
      <c r="C3" s="113"/>
      <c r="E3" s="273" t="s">
        <v>293</v>
      </c>
    </row>
    <row r="4" spans="1:7" ht="18" thickBot="1">
      <c r="A4" s="124" t="s">
        <v>113</v>
      </c>
      <c r="B4" s="5" t="s">
        <v>2</v>
      </c>
      <c r="C4" s="6" t="s">
        <v>2</v>
      </c>
      <c r="E4" s="261">
        <v>54568</v>
      </c>
      <c r="F4" s="261" t="s">
        <v>294</v>
      </c>
      <c r="G4" s="261" t="s">
        <v>295</v>
      </c>
    </row>
    <row r="5" spans="1:7" ht="18" thickBot="1">
      <c r="A5" s="7" t="s">
        <v>114</v>
      </c>
      <c r="B5" s="8">
        <v>1</v>
      </c>
      <c r="C5" s="9">
        <v>10</v>
      </c>
      <c r="E5" s="261">
        <v>54569</v>
      </c>
      <c r="F5" s="261" t="s">
        <v>296</v>
      </c>
      <c r="G5" s="261" t="s">
        <v>297</v>
      </c>
    </row>
    <row r="6" spans="1:7" ht="18" thickBot="1">
      <c r="A6" s="276" t="s">
        <v>304</v>
      </c>
      <c r="B6" s="277">
        <v>0.3</v>
      </c>
      <c r="C6" s="277">
        <f>B6*C5</f>
        <v>3</v>
      </c>
      <c r="E6" s="261">
        <v>54570</v>
      </c>
      <c r="F6" s="261" t="s">
        <v>298</v>
      </c>
      <c r="G6" s="261" t="s">
        <v>299</v>
      </c>
    </row>
    <row r="7" spans="1:7">
      <c r="A7" s="276" t="s">
        <v>305</v>
      </c>
      <c r="B7" s="277">
        <v>0.3</v>
      </c>
      <c r="C7" s="277">
        <f>B7*C5</f>
        <v>3</v>
      </c>
      <c r="E7" s="275"/>
      <c r="F7" s="275"/>
      <c r="G7" s="275"/>
    </row>
    <row r="8" spans="1:7">
      <c r="A8" s="276" t="s">
        <v>306</v>
      </c>
      <c r="B8" s="277">
        <v>0.3</v>
      </c>
      <c r="C8" s="277">
        <f>B8*C5</f>
        <v>3</v>
      </c>
      <c r="E8" s="275"/>
      <c r="F8" s="275"/>
      <c r="G8" s="275"/>
    </row>
    <row r="9" spans="1:7">
      <c r="A9" s="12" t="s">
        <v>116</v>
      </c>
      <c r="B9" s="125">
        <f>B3/2</f>
        <v>7.5</v>
      </c>
      <c r="C9" s="16">
        <f>B9*C5</f>
        <v>75</v>
      </c>
      <c r="E9" s="273" t="s">
        <v>300</v>
      </c>
    </row>
    <row r="10" spans="1:7" ht="17" thickBot="1">
      <c r="A10" s="21" t="s">
        <v>12</v>
      </c>
      <c r="B10" s="126">
        <f>B3-B6-B7-B8-B9-B11</f>
        <v>1.5999999999999979</v>
      </c>
      <c r="C10" s="127">
        <f>B10*C5</f>
        <v>15.999999999999979</v>
      </c>
      <c r="E10" s="273" t="s">
        <v>301</v>
      </c>
    </row>
    <row r="11" spans="1:7">
      <c r="A11" s="24" t="s">
        <v>13</v>
      </c>
      <c r="B11" s="25">
        <v>5</v>
      </c>
      <c r="C11" s="26"/>
      <c r="E11" s="273" t="s">
        <v>302</v>
      </c>
    </row>
    <row r="12" spans="1:7" ht="17" thickBot="1">
      <c r="A12" s="27" t="s">
        <v>14</v>
      </c>
      <c r="B12" s="69">
        <f>SUM(B6:B10)</f>
        <v>9.9999999999999982</v>
      </c>
      <c r="C12" s="47">
        <f>B12*C5</f>
        <v>99.999999999999986</v>
      </c>
      <c r="E12" s="273" t="s">
        <v>303</v>
      </c>
    </row>
    <row r="13" spans="1:7">
      <c r="A13" s="273" t="s">
        <v>300</v>
      </c>
    </row>
    <row r="14" spans="1:7">
      <c r="A14" s="273" t="s">
        <v>301</v>
      </c>
    </row>
    <row r="15" spans="1:7">
      <c r="A15" s="273" t="s">
        <v>302</v>
      </c>
    </row>
    <row r="16" spans="1:7" ht="17" thickBot="1">
      <c r="A16" s="273" t="s">
        <v>303</v>
      </c>
    </row>
    <row r="17" spans="1:7">
      <c r="A17" s="310" t="s">
        <v>283</v>
      </c>
      <c r="B17" s="293"/>
      <c r="C17" s="294"/>
      <c r="E17" s="273"/>
    </row>
    <row r="18" spans="1:7" ht="17" thickBot="1">
      <c r="A18" s="36" t="s">
        <v>17</v>
      </c>
      <c r="B18" s="37" t="s">
        <v>259</v>
      </c>
      <c r="C18" s="233"/>
    </row>
    <row r="19" spans="1:7" ht="16" customHeight="1">
      <c r="A19" s="39" t="s">
        <v>19</v>
      </c>
      <c r="B19" s="40" t="s">
        <v>284</v>
      </c>
      <c r="C19" s="289" t="s">
        <v>27</v>
      </c>
    </row>
    <row r="20" spans="1:7">
      <c r="A20" s="280" t="s">
        <v>86</v>
      </c>
      <c r="B20" s="281" t="s">
        <v>60</v>
      </c>
      <c r="C20" s="290"/>
    </row>
    <row r="21" spans="1:7" ht="17" thickBot="1">
      <c r="A21" s="282" t="s">
        <v>21</v>
      </c>
      <c r="B21" s="283" t="s">
        <v>284</v>
      </c>
      <c r="C21" s="291"/>
    </row>
    <row r="22" spans="1:7" ht="17" thickBot="1">
      <c r="A22" s="45" t="s">
        <v>21</v>
      </c>
      <c r="B22" s="46" t="s">
        <v>284</v>
      </c>
      <c r="C22" s="238"/>
    </row>
    <row r="24" spans="1:7">
      <c r="E24" s="273" t="s">
        <v>307</v>
      </c>
    </row>
    <row r="25" spans="1:7">
      <c r="A25" s="1" t="s">
        <v>81</v>
      </c>
      <c r="E25" s="273" t="s">
        <v>308</v>
      </c>
    </row>
    <row r="26" spans="1:7" ht="17" thickBot="1">
      <c r="A26" s="2" t="s">
        <v>0</v>
      </c>
      <c r="B26">
        <v>15</v>
      </c>
      <c r="C26" s="118" t="s">
        <v>1</v>
      </c>
      <c r="E26" s="273" t="s">
        <v>309</v>
      </c>
    </row>
    <row r="27" spans="1:7" ht="18" thickBot="1">
      <c r="A27" s="4" t="s">
        <v>28</v>
      </c>
      <c r="B27" s="5" t="s">
        <v>2</v>
      </c>
      <c r="C27" s="6" t="s">
        <v>2</v>
      </c>
      <c r="E27" s="261" t="s">
        <v>310</v>
      </c>
      <c r="F27" s="261" t="s">
        <v>311</v>
      </c>
      <c r="G27" s="261" t="s">
        <v>312</v>
      </c>
    </row>
    <row r="28" spans="1:7" ht="18" thickBot="1">
      <c r="A28" s="7" t="s">
        <v>105</v>
      </c>
      <c r="B28" s="8">
        <v>1</v>
      </c>
      <c r="C28" s="9">
        <v>5</v>
      </c>
      <c r="E28" s="278" t="s">
        <v>313</v>
      </c>
      <c r="F28" s="326" t="s">
        <v>314</v>
      </c>
      <c r="G28" s="326" t="s">
        <v>315</v>
      </c>
    </row>
    <row r="29" spans="1:7" ht="18" thickBot="1">
      <c r="A29" s="10" t="s">
        <v>4</v>
      </c>
      <c r="B29" s="119">
        <v>0.2</v>
      </c>
      <c r="C29" s="11">
        <f>B29*C28</f>
        <v>1</v>
      </c>
      <c r="E29" s="279" t="s">
        <v>181</v>
      </c>
      <c r="F29" s="327"/>
      <c r="G29" s="327"/>
    </row>
    <row r="30" spans="1:7" ht="17">
      <c r="A30" s="12" t="s">
        <v>5</v>
      </c>
      <c r="B30" s="38">
        <v>0.2</v>
      </c>
      <c r="C30" s="13">
        <f>B30*C28</f>
        <v>1</v>
      </c>
      <c r="E30" s="278" t="s">
        <v>316</v>
      </c>
      <c r="F30" s="326" t="s">
        <v>318</v>
      </c>
      <c r="G30" s="326" t="s">
        <v>319</v>
      </c>
    </row>
    <row r="31" spans="1:7" ht="18" thickBot="1">
      <c r="A31" s="12" t="s">
        <v>106</v>
      </c>
      <c r="B31" s="38">
        <v>0.2</v>
      </c>
      <c r="C31" s="13">
        <f>B31*C28</f>
        <v>1</v>
      </c>
      <c r="E31" s="279" t="s">
        <v>317</v>
      </c>
      <c r="F31" s="327"/>
      <c r="G31" s="327"/>
    </row>
    <row r="32" spans="1:7" ht="17">
      <c r="A32" s="12" t="s">
        <v>107</v>
      </c>
      <c r="B32" s="38">
        <v>0.2</v>
      </c>
      <c r="C32" s="13">
        <f>B32*C28</f>
        <v>1</v>
      </c>
      <c r="E32" s="278" t="s">
        <v>320</v>
      </c>
      <c r="F32" s="326" t="s">
        <v>321</v>
      </c>
      <c r="G32" s="326" t="s">
        <v>322</v>
      </c>
    </row>
    <row r="33" spans="1:7" ht="18" thickBot="1">
      <c r="A33" s="12" t="s">
        <v>93</v>
      </c>
      <c r="B33" s="15">
        <f>0.3*B26/15</f>
        <v>0.3</v>
      </c>
      <c r="C33" s="120">
        <f>B33*C28</f>
        <v>1.5</v>
      </c>
      <c r="E33" s="279" t="s">
        <v>181</v>
      </c>
      <c r="F33" s="327"/>
      <c r="G33" s="327"/>
    </row>
    <row r="34" spans="1:7">
      <c r="A34" s="12" t="s">
        <v>9</v>
      </c>
      <c r="B34" s="16">
        <f>B26/10</f>
        <v>1.5</v>
      </c>
      <c r="C34" s="17">
        <f>B34*C28</f>
        <v>7.5</v>
      </c>
      <c r="E34" s="273" t="s">
        <v>323</v>
      </c>
    </row>
    <row r="35" spans="1:7">
      <c r="A35" s="18" t="s">
        <v>10</v>
      </c>
      <c r="B35" s="19">
        <f>0.375*15/B26</f>
        <v>0.375</v>
      </c>
      <c r="C35" s="51">
        <f>B35*C28</f>
        <v>1.875</v>
      </c>
      <c r="E35" s="273" t="s">
        <v>324</v>
      </c>
    </row>
    <row r="36" spans="1:7">
      <c r="A36" s="12" t="s">
        <v>11</v>
      </c>
      <c r="B36" s="20">
        <f>0.1*B26/15</f>
        <v>0.1</v>
      </c>
      <c r="C36" s="20">
        <f>B36*C28</f>
        <v>0.5</v>
      </c>
    </row>
    <row r="37" spans="1:7" ht="17" thickBot="1">
      <c r="A37" s="128" t="s">
        <v>12</v>
      </c>
      <c r="B37" s="22">
        <f>B26-B29-B30-B31-B32-B33-B34-B36-B38-B35-B39</f>
        <v>6.9250000000000025</v>
      </c>
      <c r="C37" s="23">
        <f>B37*C28</f>
        <v>34.625000000000014</v>
      </c>
    </row>
    <row r="38" spans="1:7">
      <c r="A38" s="129" t="s">
        <v>108</v>
      </c>
      <c r="B38" s="121">
        <v>0</v>
      </c>
      <c r="C38" s="119"/>
    </row>
    <row r="39" spans="1:7">
      <c r="A39" s="24" t="s">
        <v>109</v>
      </c>
      <c r="B39" s="122">
        <v>5</v>
      </c>
      <c r="C39" s="38"/>
    </row>
    <row r="40" spans="1:7" ht="17" thickBot="1">
      <c r="A40" s="27" t="s">
        <v>14</v>
      </c>
      <c r="B40" s="28">
        <f>SUM(B29:B37)</f>
        <v>10.000000000000004</v>
      </c>
      <c r="C40" s="29">
        <f>B40*C28</f>
        <v>50.000000000000014</v>
      </c>
    </row>
    <row r="41" spans="1:7">
      <c r="A41" s="30" t="s">
        <v>15</v>
      </c>
      <c r="B41" s="31"/>
      <c r="C41" s="32"/>
    </row>
    <row r="42" spans="1:7" ht="17" thickBot="1">
      <c r="A42" s="33" t="s">
        <v>110</v>
      </c>
      <c r="B42" s="34"/>
      <c r="C42" s="35"/>
    </row>
    <row r="43" spans="1:7">
      <c r="A43" s="310" t="s">
        <v>26</v>
      </c>
      <c r="B43" s="293"/>
      <c r="C43" s="294"/>
    </row>
    <row r="44" spans="1:7" ht="16" customHeight="1" thickBot="1">
      <c r="A44" s="36" t="s">
        <v>17</v>
      </c>
      <c r="B44" s="37" t="s">
        <v>18</v>
      </c>
      <c r="C44" s="38"/>
    </row>
    <row r="45" spans="1:7">
      <c r="A45" s="39" t="s">
        <v>19</v>
      </c>
      <c r="B45" s="40" t="s">
        <v>25</v>
      </c>
      <c r="C45" s="289" t="s">
        <v>111</v>
      </c>
    </row>
    <row r="46" spans="1:7">
      <c r="A46" s="41" t="s">
        <v>20</v>
      </c>
      <c r="B46" s="42" t="s">
        <v>25</v>
      </c>
      <c r="C46" s="290"/>
    </row>
    <row r="47" spans="1:7" ht="17" thickBot="1">
      <c r="A47" s="43" t="s">
        <v>21</v>
      </c>
      <c r="B47" s="44" t="s">
        <v>22</v>
      </c>
      <c r="C47" s="291"/>
    </row>
    <row r="48" spans="1:7" ht="17" thickBot="1">
      <c r="A48" s="45" t="s">
        <v>21</v>
      </c>
      <c r="B48" s="46" t="s">
        <v>23</v>
      </c>
      <c r="C48" s="47"/>
    </row>
  </sheetData>
  <mergeCells count="10">
    <mergeCell ref="F32:F33"/>
    <mergeCell ref="G32:G33"/>
    <mergeCell ref="A43:C43"/>
    <mergeCell ref="C45:C47"/>
    <mergeCell ref="A17:C17"/>
    <mergeCell ref="C19:C21"/>
    <mergeCell ref="F28:F29"/>
    <mergeCell ref="G28:G29"/>
    <mergeCell ref="F30:F31"/>
    <mergeCell ref="G30:G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19A09-C8A1-5540-80EF-46BD96D3E148}">
  <dimension ref="A1:F26"/>
  <sheetViews>
    <sheetView workbookViewId="0">
      <selection activeCell="F9" sqref="F9"/>
    </sheetView>
  </sheetViews>
  <sheetFormatPr baseColWidth="10" defaultRowHeight="16"/>
  <cols>
    <col min="1" max="1" width="20.7109375" bestFit="1" customWidth="1"/>
    <col min="2" max="2" width="6.140625" bestFit="1" customWidth="1"/>
    <col min="3" max="3" width="9.85546875" bestFit="1" customWidth="1"/>
    <col min="5" max="5" width="9.7109375" bestFit="1" customWidth="1"/>
    <col min="6" max="6" width="32" bestFit="1" customWidth="1"/>
  </cols>
  <sheetData>
    <row r="1" spans="1:6">
      <c r="A1" s="1" t="s">
        <v>81</v>
      </c>
      <c r="F1" t="s">
        <v>544</v>
      </c>
    </row>
    <row r="2" spans="1:6" ht="17" thickBot="1">
      <c r="A2" s="2" t="s">
        <v>0</v>
      </c>
      <c r="B2">
        <v>15</v>
      </c>
      <c r="C2" s="3"/>
    </row>
    <row r="3" spans="1:6">
      <c r="A3" s="4"/>
      <c r="B3" s="5" t="s">
        <v>2</v>
      </c>
      <c r="C3" s="6" t="s">
        <v>2</v>
      </c>
      <c r="E3" t="s">
        <v>541</v>
      </c>
      <c r="F3" t="s">
        <v>540</v>
      </c>
    </row>
    <row r="4" spans="1:6" ht="17" thickBot="1">
      <c r="A4" s="7" t="s">
        <v>261</v>
      </c>
      <c r="B4" s="8">
        <v>1</v>
      </c>
      <c r="C4" s="9">
        <v>10</v>
      </c>
      <c r="E4" t="s">
        <v>542</v>
      </c>
      <c r="F4" t="s">
        <v>543</v>
      </c>
    </row>
    <row r="5" spans="1:6">
      <c r="A5" s="10" t="s">
        <v>82</v>
      </c>
      <c r="B5" s="11">
        <f>0.2*B2/15</f>
        <v>0.2</v>
      </c>
      <c r="C5" s="11">
        <f>B5*C4</f>
        <v>2</v>
      </c>
    </row>
    <row r="6" spans="1:6">
      <c r="A6" s="12" t="s">
        <v>83</v>
      </c>
      <c r="B6" s="13">
        <f>0.2*B2/15</f>
        <v>0.2</v>
      </c>
      <c r="C6" s="13">
        <f>B6*C4</f>
        <v>2</v>
      </c>
    </row>
    <row r="7" spans="1:6">
      <c r="A7" s="12"/>
      <c r="B7" s="13">
        <f>0*B2/15</f>
        <v>0</v>
      </c>
      <c r="C7" s="13">
        <f>B7*C4</f>
        <v>0</v>
      </c>
    </row>
    <row r="8" spans="1:6">
      <c r="A8" s="12"/>
      <c r="B8" s="13">
        <f>0*B2/15</f>
        <v>0</v>
      </c>
      <c r="C8" s="13">
        <f>B8*C4</f>
        <v>0</v>
      </c>
    </row>
    <row r="9" spans="1:6">
      <c r="A9" s="14" t="s">
        <v>8</v>
      </c>
      <c r="B9" s="15">
        <f>0.3*B2/15</f>
        <v>0.3</v>
      </c>
      <c r="C9" s="15">
        <f>B9*C4</f>
        <v>3</v>
      </c>
    </row>
    <row r="10" spans="1:6">
      <c r="A10" s="12" t="s">
        <v>9</v>
      </c>
      <c r="B10" s="16">
        <f>B2/10</f>
        <v>1.5</v>
      </c>
      <c r="C10" s="17">
        <f>B10*C4</f>
        <v>15</v>
      </c>
    </row>
    <row r="11" spans="1:6">
      <c r="A11" s="18" t="s">
        <v>10</v>
      </c>
      <c r="B11" s="19"/>
      <c r="C11" s="13">
        <f>B11*C4</f>
        <v>0</v>
      </c>
    </row>
    <row r="12" spans="1:6">
      <c r="A12" s="12" t="s">
        <v>11</v>
      </c>
      <c r="B12" s="20">
        <f>0.1*B2/15</f>
        <v>0.1</v>
      </c>
      <c r="C12" s="20">
        <f>B12*C4</f>
        <v>1</v>
      </c>
    </row>
    <row r="13" spans="1:6" ht="17" thickBot="1">
      <c r="A13" s="21" t="s">
        <v>12</v>
      </c>
      <c r="B13" s="22">
        <f>B2-B5-B6-B7-B8-B9-B10-B12-B14-B11</f>
        <v>7.7000000000000011</v>
      </c>
      <c r="C13" s="23">
        <f>B13*C4</f>
        <v>77.000000000000014</v>
      </c>
    </row>
    <row r="14" spans="1:6">
      <c r="A14" s="24" t="s">
        <v>24</v>
      </c>
      <c r="B14" s="25">
        <v>5</v>
      </c>
      <c r="C14" s="26"/>
    </row>
    <row r="15" spans="1:6" ht="17" thickBot="1">
      <c r="A15" s="27" t="s">
        <v>14</v>
      </c>
      <c r="B15" s="28">
        <f>SUM(B5:B13)</f>
        <v>10.000000000000002</v>
      </c>
      <c r="C15" s="29">
        <f>B15*C4</f>
        <v>100.00000000000001</v>
      </c>
    </row>
    <row r="16" spans="1:6">
      <c r="A16" s="30" t="s">
        <v>260</v>
      </c>
      <c r="B16" s="31"/>
      <c r="C16" s="32"/>
    </row>
    <row r="17" spans="1:3" ht="17" thickBot="1">
      <c r="A17" s="33"/>
      <c r="B17" s="34"/>
      <c r="C17" s="35"/>
    </row>
    <row r="18" spans="1:3">
      <c r="A18" s="328" t="s">
        <v>262</v>
      </c>
      <c r="B18" s="329"/>
      <c r="C18" s="330"/>
    </row>
    <row r="19" spans="1:3" ht="17" thickBot="1">
      <c r="A19" s="71" t="s">
        <v>19</v>
      </c>
      <c r="B19" s="72" t="s">
        <v>259</v>
      </c>
      <c r="C19" s="73"/>
    </row>
    <row r="20" spans="1:3" ht="16" customHeight="1">
      <c r="A20" s="74" t="s">
        <v>19</v>
      </c>
      <c r="B20" s="75" t="s">
        <v>118</v>
      </c>
      <c r="C20" s="298" t="s">
        <v>84</v>
      </c>
    </row>
    <row r="21" spans="1:3">
      <c r="A21" s="76" t="s">
        <v>59</v>
      </c>
      <c r="B21" s="77" t="s">
        <v>57</v>
      </c>
      <c r="C21" s="299"/>
    </row>
    <row r="22" spans="1:3" ht="17" thickBot="1">
      <c r="A22" s="78" t="s">
        <v>85</v>
      </c>
      <c r="B22" s="79" t="s">
        <v>118</v>
      </c>
      <c r="C22" s="300"/>
    </row>
    <row r="23" spans="1:3" ht="16" customHeight="1">
      <c r="A23" s="74" t="s">
        <v>19</v>
      </c>
      <c r="B23" s="75" t="s">
        <v>57</v>
      </c>
      <c r="C23" s="298" t="s">
        <v>62</v>
      </c>
    </row>
    <row r="24" spans="1:3">
      <c r="A24" s="76" t="s">
        <v>86</v>
      </c>
      <c r="B24" s="77" t="s">
        <v>57</v>
      </c>
      <c r="C24" s="299"/>
    </row>
    <row r="25" spans="1:3" ht="17" thickBot="1">
      <c r="A25" s="78" t="s">
        <v>21</v>
      </c>
      <c r="B25" s="79" t="s">
        <v>25</v>
      </c>
      <c r="C25" s="300"/>
    </row>
    <row r="26" spans="1:3" ht="17" thickBot="1">
      <c r="A26" s="80" t="s">
        <v>21</v>
      </c>
      <c r="B26" s="81" t="s">
        <v>259</v>
      </c>
      <c r="C26" s="82"/>
    </row>
  </sheetData>
  <mergeCells count="3">
    <mergeCell ref="A18:C18"/>
    <mergeCell ref="C20:C22"/>
    <mergeCell ref="C23:C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A8E1-9E8D-1245-BBA9-A6045C3FC300}">
  <dimension ref="A1:G22"/>
  <sheetViews>
    <sheetView workbookViewId="0">
      <selection activeCell="E12" sqref="E12"/>
    </sheetView>
  </sheetViews>
  <sheetFormatPr baseColWidth="10" defaultRowHeight="16"/>
  <cols>
    <col min="1" max="1" width="21.85546875" bestFit="1" customWidth="1"/>
    <col min="2" max="2" width="6.42578125" customWidth="1"/>
    <col min="3" max="3" width="9.85546875" bestFit="1" customWidth="1"/>
    <col min="4" max="4" width="6.5703125" customWidth="1"/>
    <col min="5" max="5" width="15.28515625" bestFit="1" customWidth="1"/>
    <col min="6" max="6" width="21" bestFit="1" customWidth="1"/>
    <col min="7" max="7" width="20.140625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E2" s="336" t="s">
        <v>433</v>
      </c>
      <c r="F2" s="336" t="s">
        <v>434</v>
      </c>
      <c r="G2" s="336" t="s">
        <v>435</v>
      </c>
    </row>
    <row r="3" spans="1:7">
      <c r="A3" s="4" t="s">
        <v>163</v>
      </c>
      <c r="B3" s="5" t="s">
        <v>2</v>
      </c>
      <c r="C3" s="6" t="s">
        <v>2</v>
      </c>
      <c r="E3" s="62" t="s">
        <v>545</v>
      </c>
      <c r="F3" s="62" t="s">
        <v>546</v>
      </c>
      <c r="G3" s="62" t="s">
        <v>551</v>
      </c>
    </row>
    <row r="4" spans="1:7" ht="17" thickBot="1">
      <c r="A4" s="7" t="s">
        <v>164</v>
      </c>
      <c r="B4" s="8">
        <v>1</v>
      </c>
      <c r="C4" s="9">
        <v>10</v>
      </c>
      <c r="E4" s="62" t="s">
        <v>547</v>
      </c>
      <c r="F4" s="62" t="s">
        <v>548</v>
      </c>
      <c r="G4" s="62" t="s">
        <v>551</v>
      </c>
    </row>
    <row r="5" spans="1:7">
      <c r="A5" s="10" t="s">
        <v>165</v>
      </c>
      <c r="B5" s="50">
        <f>0.2*B2/15</f>
        <v>0.2</v>
      </c>
      <c r="C5" s="11">
        <f>B5*C4</f>
        <v>2</v>
      </c>
      <c r="E5" s="62" t="s">
        <v>549</v>
      </c>
      <c r="F5" s="62" t="s">
        <v>550</v>
      </c>
      <c r="G5" s="62" t="s">
        <v>552</v>
      </c>
    </row>
    <row r="6" spans="1:7">
      <c r="A6" s="12" t="s">
        <v>166</v>
      </c>
      <c r="B6" s="51">
        <f>0.2*B2/15</f>
        <v>0.2</v>
      </c>
      <c r="C6" s="13">
        <f>B6*C4</f>
        <v>2</v>
      </c>
    </row>
    <row r="7" spans="1:7">
      <c r="A7" s="12" t="s">
        <v>167</v>
      </c>
      <c r="B7" s="51">
        <f>0.2*B2/15</f>
        <v>0.2</v>
      </c>
      <c r="C7" s="13">
        <f>B7*C4</f>
        <v>2</v>
      </c>
    </row>
    <row r="8" spans="1:7">
      <c r="A8" s="12" t="s">
        <v>93</v>
      </c>
      <c r="B8" s="15">
        <f>0.3*B2/15</f>
        <v>0.3</v>
      </c>
      <c r="C8" s="15">
        <f>B8*C4</f>
        <v>3</v>
      </c>
    </row>
    <row r="9" spans="1:7">
      <c r="A9" s="12" t="s">
        <v>9</v>
      </c>
      <c r="B9" s="16">
        <f>B2/10</f>
        <v>1.5</v>
      </c>
      <c r="C9" s="16">
        <f>B9*C4</f>
        <v>15</v>
      </c>
    </row>
    <row r="10" spans="1:7">
      <c r="A10" s="12" t="s">
        <v>11</v>
      </c>
      <c r="B10" s="20">
        <f>0.1*B2/15</f>
        <v>0.1</v>
      </c>
      <c r="C10" s="20">
        <f>B10*C4</f>
        <v>1</v>
      </c>
    </row>
    <row r="11" spans="1:7" ht="17" thickBot="1">
      <c r="A11" s="21" t="s">
        <v>12</v>
      </c>
      <c r="B11" s="22">
        <f>B2-B5-B6-B7-B8-B9-B10-B12</f>
        <v>7.5000000000000018</v>
      </c>
      <c r="C11" s="23">
        <f>B11*C4</f>
        <v>75.000000000000014</v>
      </c>
    </row>
    <row r="12" spans="1:7">
      <c r="A12" s="24" t="s">
        <v>13</v>
      </c>
      <c r="B12" s="25">
        <v>5</v>
      </c>
      <c r="C12" s="26"/>
    </row>
    <row r="13" spans="1:7" ht="17" thickBot="1">
      <c r="A13" s="27" t="s">
        <v>14</v>
      </c>
      <c r="B13" s="28">
        <f>SUM(B5:B11)</f>
        <v>10.000000000000002</v>
      </c>
      <c r="C13" s="29">
        <f>B13*C4</f>
        <v>100.00000000000001</v>
      </c>
    </row>
    <row r="14" spans="1:7">
      <c r="A14" s="30" t="s">
        <v>168</v>
      </c>
      <c r="B14" s="31"/>
      <c r="C14" s="32"/>
    </row>
    <row r="15" spans="1:7" ht="17" thickBot="1">
      <c r="A15" s="33" t="s">
        <v>169</v>
      </c>
      <c r="B15" s="34"/>
      <c r="C15" s="35"/>
    </row>
    <row r="16" spans="1:7" ht="17" thickBot="1"/>
    <row r="17" spans="1:3">
      <c r="A17" s="331" t="s">
        <v>170</v>
      </c>
      <c r="B17" s="332"/>
      <c r="C17" s="333"/>
    </row>
    <row r="18" spans="1:3" ht="17" thickBot="1">
      <c r="A18" s="36" t="s">
        <v>17</v>
      </c>
      <c r="B18" s="37" t="s">
        <v>23</v>
      </c>
      <c r="C18" s="38"/>
    </row>
    <row r="19" spans="1:3">
      <c r="A19" s="39" t="s">
        <v>19</v>
      </c>
      <c r="B19" s="40" t="s">
        <v>60</v>
      </c>
      <c r="C19" s="289" t="s">
        <v>171</v>
      </c>
    </row>
    <row r="20" spans="1:3">
      <c r="A20" s="58" t="s">
        <v>86</v>
      </c>
      <c r="B20" s="59" t="s">
        <v>60</v>
      </c>
      <c r="C20" s="290"/>
    </row>
    <row r="21" spans="1:3" ht="17" thickBot="1">
      <c r="A21" s="60" t="s">
        <v>21</v>
      </c>
      <c r="B21" s="61" t="s">
        <v>153</v>
      </c>
      <c r="C21" s="291"/>
    </row>
    <row r="22" spans="1:3" ht="17" thickBot="1">
      <c r="A22" s="45" t="s">
        <v>21</v>
      </c>
      <c r="B22" s="46" t="s">
        <v>33</v>
      </c>
      <c r="C22" s="47"/>
    </row>
  </sheetData>
  <mergeCells count="2">
    <mergeCell ref="A17:C17"/>
    <mergeCell ref="C19:C2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31BC-B29F-EE44-B4E2-56A98D03B738}">
  <dimension ref="A1:G27"/>
  <sheetViews>
    <sheetView workbookViewId="0">
      <selection activeCell="E2" sqref="E2:G4"/>
    </sheetView>
  </sheetViews>
  <sheetFormatPr baseColWidth="10" defaultRowHeight="16"/>
  <cols>
    <col min="1" max="1" width="21.85546875" bestFit="1" customWidth="1"/>
    <col min="2" max="2" width="6.140625" bestFit="1" customWidth="1"/>
    <col min="3" max="3" width="9.85546875" bestFit="1" customWidth="1"/>
    <col min="4" max="4" width="5.85546875" customWidth="1"/>
    <col min="5" max="5" width="20.42578125" bestFit="1" customWidth="1"/>
    <col min="6" max="6" width="22.5703125" bestFit="1" customWidth="1"/>
    <col min="7" max="7" width="18.7109375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167" t="s">
        <v>68</v>
      </c>
      <c r="E2" s="336" t="s">
        <v>433</v>
      </c>
      <c r="F2" s="336" t="s">
        <v>434</v>
      </c>
      <c r="G2" s="336" t="s">
        <v>435</v>
      </c>
    </row>
    <row r="3" spans="1:7">
      <c r="A3" s="4" t="s">
        <v>172</v>
      </c>
      <c r="B3" s="5" t="s">
        <v>2</v>
      </c>
      <c r="C3" s="6" t="s">
        <v>2</v>
      </c>
      <c r="E3" s="62" t="s">
        <v>444</v>
      </c>
      <c r="F3" s="62" t="s">
        <v>445</v>
      </c>
      <c r="G3" s="62" t="s">
        <v>446</v>
      </c>
    </row>
    <row r="4" spans="1:7" ht="17" thickBot="1">
      <c r="A4" s="7" t="s">
        <v>173</v>
      </c>
      <c r="B4" s="8">
        <v>1</v>
      </c>
      <c r="C4" s="9">
        <v>10</v>
      </c>
      <c r="E4" s="62" t="s">
        <v>447</v>
      </c>
      <c r="F4" s="62" t="s">
        <v>448</v>
      </c>
      <c r="G4" s="62" t="s">
        <v>446</v>
      </c>
    </row>
    <row r="5" spans="1:7">
      <c r="A5" s="10" t="s">
        <v>4</v>
      </c>
      <c r="B5" s="50">
        <f>0.2*B2/15</f>
        <v>0.2</v>
      </c>
      <c r="C5" s="50">
        <f>B5*C4</f>
        <v>2</v>
      </c>
      <c r="E5" s="338" t="s">
        <v>553</v>
      </c>
      <c r="F5" s="338" t="s">
        <v>554</v>
      </c>
      <c r="G5" s="338" t="s">
        <v>555</v>
      </c>
    </row>
    <row r="6" spans="1:7">
      <c r="A6" s="12" t="s">
        <v>5</v>
      </c>
      <c r="B6" s="51">
        <f>0.2*B2/15</f>
        <v>0.2</v>
      </c>
      <c r="C6" s="51">
        <f>B6*C4</f>
        <v>2</v>
      </c>
      <c r="E6" s="338" t="s">
        <v>556</v>
      </c>
      <c r="F6" s="338" t="s">
        <v>557</v>
      </c>
      <c r="G6" s="338" t="s">
        <v>555</v>
      </c>
    </row>
    <row r="7" spans="1:7">
      <c r="A7" s="12" t="s">
        <v>174</v>
      </c>
      <c r="B7" s="51">
        <f>0.2*B2/15</f>
        <v>0.2</v>
      </c>
      <c r="C7" s="51">
        <f>B7*C4</f>
        <v>2</v>
      </c>
    </row>
    <row r="8" spans="1:7">
      <c r="A8" s="12" t="s">
        <v>175</v>
      </c>
      <c r="B8" s="51">
        <f>0.2*B2/15</f>
        <v>0.2</v>
      </c>
      <c r="C8" s="51">
        <f>B8*C4</f>
        <v>2</v>
      </c>
    </row>
    <row r="9" spans="1:7">
      <c r="A9" s="14" t="s">
        <v>8</v>
      </c>
      <c r="B9" s="15">
        <f>0.3*B2/15</f>
        <v>0.3</v>
      </c>
      <c r="C9" s="15">
        <f>B9*C4</f>
        <v>3</v>
      </c>
    </row>
    <row r="10" spans="1:7">
      <c r="A10" s="12" t="s">
        <v>9</v>
      </c>
      <c r="B10" s="16">
        <f>B2/10</f>
        <v>1.5</v>
      </c>
      <c r="C10" s="17">
        <f>B10*C4</f>
        <v>15</v>
      </c>
    </row>
    <row r="11" spans="1:7">
      <c r="A11" s="18" t="s">
        <v>10</v>
      </c>
      <c r="B11" s="19">
        <f>0*15/B2</f>
        <v>0</v>
      </c>
      <c r="C11" s="51">
        <f>B11*C4</f>
        <v>0</v>
      </c>
    </row>
    <row r="12" spans="1:7">
      <c r="A12" s="12" t="s">
        <v>11</v>
      </c>
      <c r="B12" s="20">
        <f>0.1*B2/15</f>
        <v>0.1</v>
      </c>
      <c r="C12" s="20">
        <f>B12*C4</f>
        <v>1</v>
      </c>
    </row>
    <row r="13" spans="1:7" ht="17" thickBot="1">
      <c r="A13" s="21" t="s">
        <v>12</v>
      </c>
      <c r="B13" s="22">
        <f>B2-B5-B6-B7-B8-B9-B10-B12-B14-B11</f>
        <v>7.3000000000000025</v>
      </c>
      <c r="C13" s="23">
        <f>B13*C4</f>
        <v>73.000000000000028</v>
      </c>
    </row>
    <row r="14" spans="1:7">
      <c r="A14" s="24" t="s">
        <v>13</v>
      </c>
      <c r="B14" s="25">
        <v>5</v>
      </c>
      <c r="C14" s="26"/>
    </row>
    <row r="15" spans="1:7" ht="17" thickBot="1">
      <c r="A15" s="27" t="s">
        <v>14</v>
      </c>
      <c r="B15" s="28">
        <f>SUM(B5:B13)</f>
        <v>10.000000000000004</v>
      </c>
      <c r="C15" s="29">
        <f>B15*C4</f>
        <v>100.00000000000003</v>
      </c>
    </row>
    <row r="16" spans="1:7">
      <c r="A16" s="30" t="s">
        <v>15</v>
      </c>
      <c r="B16" s="31"/>
      <c r="C16" s="32"/>
    </row>
    <row r="17" spans="1:3" ht="17" thickBot="1">
      <c r="A17" s="33" t="s">
        <v>176</v>
      </c>
      <c r="B17" s="34"/>
      <c r="C17" s="35"/>
    </row>
    <row r="18" spans="1:3">
      <c r="A18" s="292" t="s">
        <v>32</v>
      </c>
      <c r="B18" s="293"/>
      <c r="C18" s="294"/>
    </row>
    <row r="19" spans="1:3" ht="17" thickBot="1">
      <c r="A19" s="36" t="s">
        <v>17</v>
      </c>
      <c r="B19" s="37" t="s">
        <v>23</v>
      </c>
      <c r="C19" s="38"/>
    </row>
    <row r="20" spans="1:3">
      <c r="A20" s="39" t="s">
        <v>17</v>
      </c>
      <c r="B20" s="40" t="s">
        <v>25</v>
      </c>
      <c r="C20" s="289" t="s">
        <v>119</v>
      </c>
    </row>
    <row r="21" spans="1:3">
      <c r="A21" s="168" t="s">
        <v>86</v>
      </c>
      <c r="B21" s="59" t="s">
        <v>25</v>
      </c>
      <c r="C21" s="290"/>
    </row>
    <row r="22" spans="1:3" ht="17" thickBot="1">
      <c r="A22" s="60" t="s">
        <v>21</v>
      </c>
      <c r="B22" s="169" t="s">
        <v>22</v>
      </c>
      <c r="C22" s="291"/>
    </row>
    <row r="23" spans="1:3" ht="17" thickBot="1">
      <c r="A23" s="45" t="s">
        <v>21</v>
      </c>
      <c r="B23" s="46" t="s">
        <v>33</v>
      </c>
      <c r="C23" s="47"/>
    </row>
    <row r="24" spans="1:3">
      <c r="A24" s="48"/>
    </row>
    <row r="25" spans="1:3">
      <c r="A25" s="2"/>
    </row>
    <row r="26" spans="1:3">
      <c r="A26" s="2"/>
    </row>
    <row r="27" spans="1:3">
      <c r="A27" s="2"/>
    </row>
  </sheetData>
  <mergeCells count="2">
    <mergeCell ref="A18:C18"/>
    <mergeCell ref="C20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28F1-0A1B-394C-9040-4969FC7C9D3E}">
  <dimension ref="A1:G23"/>
  <sheetViews>
    <sheetView workbookViewId="0">
      <selection activeCell="E2" sqref="E2:G4"/>
    </sheetView>
  </sheetViews>
  <sheetFormatPr baseColWidth="10" defaultRowHeight="16"/>
  <cols>
    <col min="1" max="1" width="22.5703125" bestFit="1" customWidth="1"/>
    <col min="2" max="2" width="6.140625" bestFit="1" customWidth="1"/>
    <col min="3" max="3" width="9.85546875" bestFit="1" customWidth="1"/>
    <col min="4" max="4" width="5" customWidth="1"/>
    <col min="5" max="5" width="15.85546875" bestFit="1" customWidth="1"/>
    <col min="6" max="6" width="22.5703125" bestFit="1" customWidth="1"/>
    <col min="7" max="7" width="16.42578125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3"/>
      <c r="E2" s="336" t="s">
        <v>433</v>
      </c>
      <c r="F2" s="336" t="s">
        <v>434</v>
      </c>
      <c r="G2" s="336" t="s">
        <v>435</v>
      </c>
    </row>
    <row r="3" spans="1:7">
      <c r="A3" s="4"/>
      <c r="B3" s="5" t="s">
        <v>2</v>
      </c>
      <c r="C3" s="6" t="s">
        <v>2</v>
      </c>
      <c r="E3" s="62" t="s">
        <v>444</v>
      </c>
      <c r="F3" s="62" t="s">
        <v>445</v>
      </c>
      <c r="G3" s="62" t="s">
        <v>446</v>
      </c>
    </row>
    <row r="4" spans="1:7" ht="17" thickBot="1">
      <c r="A4" s="7" t="s">
        <v>3</v>
      </c>
      <c r="B4" s="8">
        <v>1</v>
      </c>
      <c r="C4" s="9">
        <v>10</v>
      </c>
      <c r="E4" s="62" t="s">
        <v>447</v>
      </c>
      <c r="F4" s="62" t="s">
        <v>448</v>
      </c>
      <c r="G4" s="62" t="s">
        <v>446</v>
      </c>
    </row>
    <row r="5" spans="1:7">
      <c r="A5" s="10" t="s">
        <v>4</v>
      </c>
      <c r="B5" s="11">
        <f>0.2*B2/15</f>
        <v>0.2</v>
      </c>
      <c r="C5" s="11">
        <f>B5*C4</f>
        <v>2</v>
      </c>
      <c r="E5" s="62" t="s">
        <v>449</v>
      </c>
      <c r="F5" s="62" t="s">
        <v>450</v>
      </c>
      <c r="G5" s="62" t="s">
        <v>451</v>
      </c>
    </row>
    <row r="6" spans="1:7">
      <c r="A6" s="240" t="s">
        <v>5</v>
      </c>
      <c r="B6" s="242">
        <f>0.2*B2/15</f>
        <v>0.2</v>
      </c>
      <c r="C6" s="242">
        <f>B6*C4</f>
        <v>2</v>
      </c>
      <c r="E6" s="62" t="s">
        <v>452</v>
      </c>
      <c r="F6" s="62" t="s">
        <v>453</v>
      </c>
      <c r="G6" s="62" t="s">
        <v>451</v>
      </c>
    </row>
    <row r="7" spans="1:7">
      <c r="A7" s="240" t="s">
        <v>256</v>
      </c>
      <c r="B7" s="257">
        <v>0.125</v>
      </c>
      <c r="C7" s="242">
        <f>B7*C4</f>
        <v>1.25</v>
      </c>
    </row>
    <row r="8" spans="1:7">
      <c r="A8" s="240" t="s">
        <v>257</v>
      </c>
      <c r="B8" s="257">
        <v>0.125</v>
      </c>
      <c r="C8" s="242">
        <f>B8*C4</f>
        <v>1.25</v>
      </c>
    </row>
    <row r="9" spans="1:7">
      <c r="A9" s="258" t="s">
        <v>8</v>
      </c>
      <c r="B9" s="243">
        <f>0.3*B2/15</f>
        <v>0.3</v>
      </c>
      <c r="C9" s="243">
        <f>B9*C4</f>
        <v>3</v>
      </c>
    </row>
    <row r="10" spans="1:7">
      <c r="A10" s="240" t="s">
        <v>9</v>
      </c>
      <c r="B10" s="244">
        <f>B2/10</f>
        <v>1.5</v>
      </c>
      <c r="C10" s="259">
        <f>B10*C4</f>
        <v>15</v>
      </c>
    </row>
    <row r="11" spans="1:7">
      <c r="A11" s="18" t="s">
        <v>10</v>
      </c>
      <c r="B11" s="257">
        <f>0.375*15/B2</f>
        <v>0.375</v>
      </c>
      <c r="C11" s="242">
        <f>B11*C4</f>
        <v>3.75</v>
      </c>
    </row>
    <row r="12" spans="1:7">
      <c r="A12" s="240" t="s">
        <v>11</v>
      </c>
      <c r="B12" s="245">
        <f>0.1*B2/15</f>
        <v>0.1</v>
      </c>
      <c r="C12" s="245">
        <f>B12*C4</f>
        <v>1</v>
      </c>
    </row>
    <row r="13" spans="1:7" ht="17" thickBot="1">
      <c r="A13" s="223" t="s">
        <v>12</v>
      </c>
      <c r="B13" s="224">
        <f>B2-B5-B6-B7-B8-B9-B10-B12-B14-B11</f>
        <v>7.0750000000000011</v>
      </c>
      <c r="C13" s="225">
        <f>B13*C4</f>
        <v>70.750000000000014</v>
      </c>
    </row>
    <row r="14" spans="1:7">
      <c r="A14" s="24" t="s">
        <v>13</v>
      </c>
      <c r="B14" s="25">
        <v>5</v>
      </c>
      <c r="C14" s="26"/>
    </row>
    <row r="15" spans="1:7" ht="17" thickBot="1">
      <c r="A15" s="226" t="s">
        <v>14</v>
      </c>
      <c r="B15" s="227">
        <f>SUM(B5:B13)</f>
        <v>10.000000000000002</v>
      </c>
      <c r="C15" s="228">
        <f>B15*C4</f>
        <v>100.00000000000001</v>
      </c>
    </row>
    <row r="16" spans="1:7">
      <c r="A16" s="30" t="s">
        <v>15</v>
      </c>
      <c r="B16" s="31"/>
      <c r="C16" s="32"/>
    </row>
    <row r="17" spans="1:3" ht="17" thickBot="1">
      <c r="A17" s="230" t="s">
        <v>258</v>
      </c>
      <c r="B17" s="231"/>
      <c r="C17" s="232"/>
    </row>
    <row r="18" spans="1:3">
      <c r="A18" s="292" t="s">
        <v>32</v>
      </c>
      <c r="B18" s="293"/>
      <c r="C18" s="294"/>
    </row>
    <row r="19" spans="1:3" ht="17" thickBot="1">
      <c r="A19" s="36" t="s">
        <v>17</v>
      </c>
      <c r="B19" s="37" t="s">
        <v>23</v>
      </c>
      <c r="C19" s="233"/>
    </row>
    <row r="20" spans="1:3">
      <c r="A20" s="39" t="s">
        <v>17</v>
      </c>
      <c r="B20" s="40" t="s">
        <v>25</v>
      </c>
      <c r="C20" s="289" t="s">
        <v>234</v>
      </c>
    </row>
    <row r="21" spans="1:3">
      <c r="A21" s="234" t="s">
        <v>20</v>
      </c>
      <c r="B21" s="235" t="s">
        <v>118</v>
      </c>
      <c r="C21" s="290"/>
    </row>
    <row r="22" spans="1:3" ht="17" thickBot="1">
      <c r="A22" s="236" t="s">
        <v>21</v>
      </c>
      <c r="B22" s="237" t="s">
        <v>22</v>
      </c>
      <c r="C22" s="291"/>
    </row>
    <row r="23" spans="1:3" ht="17" thickBot="1">
      <c r="A23" s="45" t="s">
        <v>21</v>
      </c>
      <c r="B23" s="46" t="s">
        <v>33</v>
      </c>
      <c r="C23" s="238"/>
    </row>
  </sheetData>
  <mergeCells count="2">
    <mergeCell ref="A18:C18"/>
    <mergeCell ref="C20:C2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A721-08C5-FD48-B625-261D109D2DCD}">
  <dimension ref="A1:G21"/>
  <sheetViews>
    <sheetView workbookViewId="0">
      <selection activeCell="E2" sqref="E2:G2"/>
    </sheetView>
  </sheetViews>
  <sheetFormatPr baseColWidth="10" defaultRowHeight="16"/>
  <cols>
    <col min="1" max="1" width="21" bestFit="1" customWidth="1"/>
    <col min="2" max="3" width="7.42578125" customWidth="1"/>
    <col min="4" max="4" width="6.42578125" customWidth="1"/>
    <col min="5" max="5" width="16.42578125" bestFit="1" customWidth="1"/>
    <col min="6" max="6" width="23.140625" bestFit="1" customWidth="1"/>
    <col min="7" max="7" width="49.28515625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E2" s="336" t="s">
        <v>433</v>
      </c>
      <c r="F2" s="336" t="s">
        <v>434</v>
      </c>
      <c r="G2" s="336" t="s">
        <v>435</v>
      </c>
    </row>
    <row r="3" spans="1:7">
      <c r="A3" s="150" t="s">
        <v>156</v>
      </c>
      <c r="B3" s="87" t="s">
        <v>2</v>
      </c>
      <c r="C3" s="151" t="s">
        <v>2</v>
      </c>
      <c r="E3" s="62" t="s">
        <v>558</v>
      </c>
      <c r="F3" s="62" t="s">
        <v>559</v>
      </c>
      <c r="G3" s="62" t="s">
        <v>560</v>
      </c>
    </row>
    <row r="4" spans="1:7" ht="17" thickBot="1">
      <c r="A4" s="89" t="s">
        <v>157</v>
      </c>
      <c r="B4" s="90">
        <v>1</v>
      </c>
      <c r="C4" s="152">
        <v>7</v>
      </c>
      <c r="E4" s="62" t="s">
        <v>561</v>
      </c>
      <c r="F4" s="62" t="s">
        <v>562</v>
      </c>
      <c r="G4" s="62" t="s">
        <v>560</v>
      </c>
    </row>
    <row r="5" spans="1:7">
      <c r="A5" s="92" t="s">
        <v>158</v>
      </c>
      <c r="B5" s="153">
        <f>0.3*B2/15</f>
        <v>0.3</v>
      </c>
      <c r="C5" s="153">
        <f>B5*C4</f>
        <v>2.1</v>
      </c>
      <c r="E5" s="62" t="s">
        <v>563</v>
      </c>
      <c r="F5" s="62" t="s">
        <v>564</v>
      </c>
      <c r="G5" s="62" t="s">
        <v>565</v>
      </c>
    </row>
    <row r="6" spans="1:7">
      <c r="A6" s="94" t="s">
        <v>159</v>
      </c>
      <c r="B6" s="154">
        <f>0.3*B2/15</f>
        <v>0.3</v>
      </c>
      <c r="C6" s="154">
        <f>B6*C4</f>
        <v>2.1</v>
      </c>
    </row>
    <row r="7" spans="1:7">
      <c r="A7" s="94" t="s">
        <v>160</v>
      </c>
      <c r="B7" s="154">
        <f>0.3*B2/15</f>
        <v>0.3</v>
      </c>
      <c r="C7" s="154">
        <f>B7*C4</f>
        <v>2.1</v>
      </c>
    </row>
    <row r="8" spans="1:7">
      <c r="A8" s="94" t="s">
        <v>93</v>
      </c>
      <c r="B8" s="155">
        <f>0.3*B2/15</f>
        <v>0.3</v>
      </c>
      <c r="C8" s="155">
        <f>B8*C4</f>
        <v>2.1</v>
      </c>
    </row>
    <row r="9" spans="1:7">
      <c r="A9" s="94" t="s">
        <v>9</v>
      </c>
      <c r="B9" s="156">
        <f>B2/10</f>
        <v>1.5</v>
      </c>
      <c r="C9" s="156">
        <f>B9*C4</f>
        <v>10.5</v>
      </c>
    </row>
    <row r="10" spans="1:7">
      <c r="A10" s="94" t="s">
        <v>11</v>
      </c>
      <c r="B10" s="157">
        <f>0.1*B2/15</f>
        <v>0.1</v>
      </c>
      <c r="C10" s="157">
        <f>B10*C4</f>
        <v>0.70000000000000007</v>
      </c>
    </row>
    <row r="11" spans="1:7" ht="17" thickBot="1">
      <c r="A11" s="158" t="s">
        <v>12</v>
      </c>
      <c r="B11" s="159">
        <f>B2-B5-B6-B7-B8-B9-B10-B12</f>
        <v>7.1999999999999975</v>
      </c>
      <c r="C11" s="159">
        <f>B11*C4</f>
        <v>50.399999999999984</v>
      </c>
    </row>
    <row r="12" spans="1:7">
      <c r="A12" s="160" t="s">
        <v>13</v>
      </c>
      <c r="B12" s="153">
        <v>5</v>
      </c>
      <c r="C12" s="161"/>
    </row>
    <row r="13" spans="1:7" ht="17" thickBot="1">
      <c r="A13" s="104" t="s">
        <v>14</v>
      </c>
      <c r="B13" s="162">
        <f>SUM(B5:B11)</f>
        <v>9.9999999999999982</v>
      </c>
      <c r="C13" s="163">
        <f>B13*C4</f>
        <v>69.999999999999986</v>
      </c>
    </row>
    <row r="14" spans="1:7">
      <c r="A14" s="164" t="s">
        <v>161</v>
      </c>
      <c r="B14" s="165"/>
      <c r="C14" s="166"/>
    </row>
    <row r="15" spans="1:7" ht="17" thickBot="1">
      <c r="A15" s="33" t="s">
        <v>162</v>
      </c>
      <c r="B15" s="56"/>
      <c r="C15" s="57"/>
    </row>
    <row r="16" spans="1:7">
      <c r="A16" s="310" t="s">
        <v>26</v>
      </c>
      <c r="B16" s="293"/>
      <c r="C16" s="294"/>
    </row>
    <row r="17" spans="1:3" ht="17" thickBot="1">
      <c r="A17" s="36" t="s">
        <v>17</v>
      </c>
      <c r="B17" s="37" t="s">
        <v>18</v>
      </c>
      <c r="C17" s="38"/>
    </row>
    <row r="18" spans="1:3">
      <c r="A18" s="39" t="s">
        <v>19</v>
      </c>
      <c r="B18" s="40" t="s">
        <v>25</v>
      </c>
      <c r="C18" s="289" t="s">
        <v>27</v>
      </c>
    </row>
    <row r="19" spans="1:3">
      <c r="A19" s="41" t="s">
        <v>20</v>
      </c>
      <c r="B19" s="42" t="s">
        <v>25</v>
      </c>
      <c r="C19" s="290"/>
    </row>
    <row r="20" spans="1:3" ht="17" thickBot="1">
      <c r="A20" s="43" t="s">
        <v>21</v>
      </c>
      <c r="B20" s="44" t="s">
        <v>22</v>
      </c>
      <c r="C20" s="291"/>
    </row>
    <row r="21" spans="1:3" ht="17" thickBot="1">
      <c r="A21" s="45" t="s">
        <v>21</v>
      </c>
      <c r="B21" s="46" t="s">
        <v>23</v>
      </c>
      <c r="C21" s="47"/>
    </row>
  </sheetData>
  <mergeCells count="2">
    <mergeCell ref="A16:C16"/>
    <mergeCell ref="C18:C2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935C8-0608-A748-B19D-2F4AC9AF6930}">
  <dimension ref="A1:G25"/>
  <sheetViews>
    <sheetView workbookViewId="0">
      <selection activeCell="F15" sqref="F15"/>
    </sheetView>
  </sheetViews>
  <sheetFormatPr baseColWidth="10" defaultRowHeight="16"/>
  <cols>
    <col min="1" max="1" width="20.7109375" bestFit="1" customWidth="1"/>
    <col min="2" max="2" width="6.140625" bestFit="1" customWidth="1"/>
    <col min="3" max="3" width="9.85546875" bestFit="1" customWidth="1"/>
    <col min="4" max="4" width="5.85546875" customWidth="1"/>
    <col min="5" max="5" width="12.28515625" bestFit="1" customWidth="1"/>
    <col min="6" max="6" width="22.5703125" bestFit="1" customWidth="1"/>
    <col min="7" max="7" width="16.42578125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3" t="s">
        <v>1</v>
      </c>
      <c r="E2" s="336" t="s">
        <v>433</v>
      </c>
      <c r="F2" s="336" t="s">
        <v>434</v>
      </c>
      <c r="G2" s="336" t="s">
        <v>435</v>
      </c>
    </row>
    <row r="3" spans="1:7">
      <c r="A3" s="4"/>
      <c r="B3" s="5" t="s">
        <v>2</v>
      </c>
      <c r="C3" s="6" t="s">
        <v>2</v>
      </c>
      <c r="E3" s="62" t="s">
        <v>444</v>
      </c>
      <c r="F3" s="62" t="s">
        <v>445</v>
      </c>
      <c r="G3" s="62" t="s">
        <v>446</v>
      </c>
    </row>
    <row r="4" spans="1:7" ht="17" thickBot="1">
      <c r="A4" s="7" t="s">
        <v>3</v>
      </c>
      <c r="B4" s="8">
        <v>1</v>
      </c>
      <c r="C4" s="9">
        <v>10</v>
      </c>
      <c r="E4" s="62" t="s">
        <v>447</v>
      </c>
      <c r="F4" s="62" t="s">
        <v>448</v>
      </c>
      <c r="G4" s="62" t="s">
        <v>446</v>
      </c>
    </row>
    <row r="5" spans="1:7">
      <c r="A5" s="10" t="s">
        <v>4</v>
      </c>
      <c r="B5" s="11">
        <f>0.2*B2/15</f>
        <v>0.2</v>
      </c>
      <c r="C5" s="11">
        <f>B5*C4</f>
        <v>2</v>
      </c>
      <c r="E5" s="62" t="s">
        <v>566</v>
      </c>
      <c r="F5" s="62" t="s">
        <v>567</v>
      </c>
      <c r="G5" s="62" t="s">
        <v>568</v>
      </c>
    </row>
    <row r="6" spans="1:7">
      <c r="A6" s="12" t="s">
        <v>5</v>
      </c>
      <c r="B6" s="13">
        <f>0.2*B2/15</f>
        <v>0.2</v>
      </c>
      <c r="C6" s="13">
        <f>B6*C4</f>
        <v>2</v>
      </c>
      <c r="E6" s="62" t="s">
        <v>569</v>
      </c>
      <c r="F6" s="62" t="s">
        <v>570</v>
      </c>
      <c r="G6" s="62" t="s">
        <v>568</v>
      </c>
    </row>
    <row r="7" spans="1:7">
      <c r="A7" s="12" t="s">
        <v>6</v>
      </c>
      <c r="B7" s="13">
        <f>0.2*B2/15</f>
        <v>0.2</v>
      </c>
      <c r="C7" s="13">
        <f>B7*C4</f>
        <v>2</v>
      </c>
    </row>
    <row r="8" spans="1:7">
      <c r="A8" s="12" t="s">
        <v>7</v>
      </c>
      <c r="B8" s="13">
        <f>0.2*B2/15</f>
        <v>0.2</v>
      </c>
      <c r="C8" s="13">
        <f>B8*C4</f>
        <v>2</v>
      </c>
    </row>
    <row r="9" spans="1:7">
      <c r="A9" s="14" t="s">
        <v>8</v>
      </c>
      <c r="B9" s="15">
        <f>0.3*B2/15</f>
        <v>0.3</v>
      </c>
      <c r="C9" s="15">
        <f>B9*C4</f>
        <v>3</v>
      </c>
    </row>
    <row r="10" spans="1:7">
      <c r="A10" s="12" t="s">
        <v>9</v>
      </c>
      <c r="B10" s="16">
        <f>B2/10</f>
        <v>1.5</v>
      </c>
      <c r="C10" s="17">
        <f>B10*C4</f>
        <v>15</v>
      </c>
    </row>
    <row r="11" spans="1:7">
      <c r="A11" s="18" t="s">
        <v>10</v>
      </c>
      <c r="B11" s="19">
        <f>0.375*15/B2</f>
        <v>0.375</v>
      </c>
      <c r="C11" s="13">
        <f>B11*C4</f>
        <v>3.75</v>
      </c>
    </row>
    <row r="12" spans="1:7">
      <c r="A12" s="12" t="s">
        <v>11</v>
      </c>
      <c r="B12" s="20">
        <f>0.1*B2/15</f>
        <v>0.1</v>
      </c>
      <c r="C12" s="20">
        <f>B12*C4</f>
        <v>1</v>
      </c>
    </row>
    <row r="13" spans="1:7" ht="17" thickBot="1">
      <c r="A13" s="21" t="s">
        <v>12</v>
      </c>
      <c r="B13" s="22">
        <f>B2-B5-B6-B7-B8-B9-B10-B12-B14-B11</f>
        <v>6.9250000000000025</v>
      </c>
      <c r="C13" s="23">
        <f>B13*C4</f>
        <v>69.250000000000028</v>
      </c>
    </row>
    <row r="14" spans="1:7">
      <c r="A14" s="24" t="s">
        <v>24</v>
      </c>
      <c r="B14" s="25">
        <v>5</v>
      </c>
      <c r="C14" s="26"/>
    </row>
    <row r="15" spans="1:7" ht="17" thickBot="1">
      <c r="A15" s="27" t="s">
        <v>14</v>
      </c>
      <c r="B15" s="28">
        <f>SUM(B5:B13)</f>
        <v>10.000000000000004</v>
      </c>
      <c r="C15" s="29">
        <f>B15*C4</f>
        <v>100.00000000000003</v>
      </c>
    </row>
    <row r="16" spans="1:7">
      <c r="A16" s="30" t="s">
        <v>15</v>
      </c>
      <c r="B16" s="31"/>
      <c r="C16" s="32"/>
    </row>
    <row r="17" spans="1:3" ht="17" thickBot="1">
      <c r="A17" s="33" t="s">
        <v>16</v>
      </c>
      <c r="B17" s="34"/>
      <c r="C17" s="35"/>
    </row>
    <row r="18" spans="1:3">
      <c r="A18" s="310" t="s">
        <v>26</v>
      </c>
      <c r="B18" s="293"/>
      <c r="C18" s="294"/>
    </row>
    <row r="19" spans="1:3" ht="17" thickBot="1">
      <c r="A19" s="36" t="s">
        <v>17</v>
      </c>
      <c r="B19" s="37" t="s">
        <v>18</v>
      </c>
      <c r="C19" s="38"/>
    </row>
    <row r="20" spans="1:3">
      <c r="A20" s="39" t="s">
        <v>19</v>
      </c>
      <c r="B20" s="40" t="s">
        <v>25</v>
      </c>
      <c r="C20" s="289" t="s">
        <v>27</v>
      </c>
    </row>
    <row r="21" spans="1:3">
      <c r="A21" s="41" t="s">
        <v>20</v>
      </c>
      <c r="B21" s="42" t="s">
        <v>25</v>
      </c>
      <c r="C21" s="290"/>
    </row>
    <row r="22" spans="1:3" ht="17" thickBot="1">
      <c r="A22" s="43" t="s">
        <v>21</v>
      </c>
      <c r="B22" s="44" t="s">
        <v>22</v>
      </c>
      <c r="C22" s="291"/>
    </row>
    <row r="23" spans="1:3" ht="17" thickBot="1">
      <c r="A23" s="45" t="s">
        <v>21</v>
      </c>
      <c r="B23" s="46" t="s">
        <v>23</v>
      </c>
      <c r="C23" s="47"/>
    </row>
    <row r="24" spans="1:3">
      <c r="A24" s="48"/>
    </row>
    <row r="25" spans="1:3">
      <c r="A25" s="49"/>
    </row>
  </sheetData>
  <mergeCells count="2">
    <mergeCell ref="A18:C18"/>
    <mergeCell ref="C20:C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7A314-4CCB-E24A-B203-94A3B2E7ECAA}">
  <dimension ref="A1:N45"/>
  <sheetViews>
    <sheetView tabSelected="1" workbookViewId="0">
      <selection activeCell="E36" sqref="E36"/>
    </sheetView>
  </sheetViews>
  <sheetFormatPr baseColWidth="10" defaultRowHeight="16"/>
  <cols>
    <col min="1" max="1" width="19.42578125" bestFit="1" customWidth="1"/>
    <col min="2" max="2" width="6.140625" bestFit="1" customWidth="1"/>
    <col min="3" max="3" width="9.85546875" bestFit="1" customWidth="1"/>
    <col min="5" max="5" width="33.7109375" bestFit="1" customWidth="1"/>
    <col min="6" max="6" width="4.7109375" bestFit="1" customWidth="1"/>
    <col min="7" max="7" width="7.140625" bestFit="1" customWidth="1"/>
    <col min="8" max="8" width="12.7109375" bestFit="1" customWidth="1"/>
    <col min="9" max="9" width="30.85546875" bestFit="1" customWidth="1"/>
    <col min="10" max="10" width="53.5703125" bestFit="1" customWidth="1"/>
    <col min="11" max="11" width="6.28515625" bestFit="1" customWidth="1"/>
    <col min="12" max="12" width="5.7109375" bestFit="1" customWidth="1"/>
    <col min="13" max="13" width="81.42578125" bestFit="1" customWidth="1"/>
    <col min="14" max="14" width="3" bestFit="1" customWidth="1"/>
  </cols>
  <sheetData>
    <row r="1" spans="1:14">
      <c r="A1" s="1" t="s">
        <v>81</v>
      </c>
      <c r="B1" s="239" t="s">
        <v>219</v>
      </c>
      <c r="C1" s="239"/>
    </row>
    <row r="2" spans="1:14">
      <c r="A2" s="334" t="s">
        <v>177</v>
      </c>
      <c r="B2" s="334"/>
      <c r="C2" s="334"/>
      <c r="D2" s="334"/>
      <c r="E2" s="334"/>
    </row>
    <row r="3" spans="1:14">
      <c r="A3" s="334"/>
      <c r="B3" s="334"/>
      <c r="C3" s="334"/>
      <c r="D3" s="334"/>
      <c r="E3" s="334"/>
    </row>
    <row r="4" spans="1:14">
      <c r="A4" s="334"/>
      <c r="B4" s="334"/>
      <c r="C4" s="334"/>
      <c r="D4" s="334"/>
      <c r="E4" s="334"/>
      <c r="K4" s="170"/>
      <c r="L4" s="171"/>
      <c r="M4" s="172"/>
      <c r="N4" s="173"/>
    </row>
    <row r="5" spans="1:14" ht="17" thickBot="1">
      <c r="A5" s="174" t="s">
        <v>0</v>
      </c>
      <c r="B5" s="115">
        <v>15</v>
      </c>
      <c r="C5" s="115"/>
      <c r="E5" s="122"/>
      <c r="F5" s="175" t="s">
        <v>98</v>
      </c>
      <c r="G5" s="175" t="s">
        <v>98</v>
      </c>
      <c r="H5" s="175" t="s">
        <v>99</v>
      </c>
      <c r="K5" s="176"/>
      <c r="L5" s="177"/>
      <c r="M5" s="178"/>
      <c r="N5" s="179"/>
    </row>
    <row r="6" spans="1:14">
      <c r="A6" s="180" t="s">
        <v>178</v>
      </c>
      <c r="B6" s="5" t="s">
        <v>2</v>
      </c>
      <c r="C6" s="6" t="s">
        <v>2</v>
      </c>
      <c r="E6" s="181" t="s">
        <v>179</v>
      </c>
      <c r="F6" s="175" t="s">
        <v>180</v>
      </c>
      <c r="G6" s="175" t="s">
        <v>181</v>
      </c>
      <c r="H6" s="175" t="s">
        <v>182</v>
      </c>
      <c r="K6" s="182"/>
      <c r="L6" s="177"/>
      <c r="M6" s="178"/>
      <c r="N6" s="179"/>
    </row>
    <row r="7" spans="1:14" ht="17" thickBot="1">
      <c r="A7" s="7" t="s">
        <v>272</v>
      </c>
      <c r="B7" s="8">
        <v>1</v>
      </c>
      <c r="C7" s="9">
        <v>10</v>
      </c>
      <c r="E7" s="122" t="s">
        <v>183</v>
      </c>
      <c r="F7" s="175" t="s">
        <v>103</v>
      </c>
      <c r="G7" s="175" t="s">
        <v>184</v>
      </c>
      <c r="H7" s="175" t="s">
        <v>185</v>
      </c>
      <c r="I7" s="183" t="s">
        <v>186</v>
      </c>
      <c r="J7" s="184" t="s">
        <v>187</v>
      </c>
      <c r="K7" s="178" t="s">
        <v>188</v>
      </c>
      <c r="L7" s="182" t="s">
        <v>189</v>
      </c>
      <c r="M7" s="182" t="s">
        <v>190</v>
      </c>
      <c r="N7" s="185">
        <f t="shared" ref="N7:N12" si="0">LEN(J7)</f>
        <v>20</v>
      </c>
    </row>
    <row r="8" spans="1:14">
      <c r="A8" s="10" t="s">
        <v>425</v>
      </c>
      <c r="B8" s="50">
        <f>0.2*B5/15</f>
        <v>0.2</v>
      </c>
      <c r="C8" s="11">
        <f>B8*C7</f>
        <v>2</v>
      </c>
      <c r="E8" s="122" t="s">
        <v>191</v>
      </c>
      <c r="F8" s="175" t="s">
        <v>103</v>
      </c>
      <c r="G8" s="175" t="s">
        <v>103</v>
      </c>
      <c r="H8" s="175" t="s">
        <v>185</v>
      </c>
      <c r="I8" s="186" t="s">
        <v>192</v>
      </c>
      <c r="J8" s="177" t="s">
        <v>193</v>
      </c>
      <c r="K8" s="178" t="s">
        <v>188</v>
      </c>
      <c r="L8" s="182" t="s">
        <v>189</v>
      </c>
      <c r="M8" s="182" t="s">
        <v>194</v>
      </c>
      <c r="N8" s="185">
        <f t="shared" si="0"/>
        <v>40</v>
      </c>
    </row>
    <row r="9" spans="1:14">
      <c r="A9" s="187" t="s">
        <v>426</v>
      </c>
      <c r="B9" s="188">
        <f>0.2*B5/15</f>
        <v>0.2</v>
      </c>
      <c r="C9" s="189">
        <f>B9*C7</f>
        <v>2</v>
      </c>
      <c r="E9" s="190"/>
      <c r="F9" s="191" t="s">
        <v>98</v>
      </c>
      <c r="G9" s="191" t="s">
        <v>98</v>
      </c>
      <c r="H9" s="191" t="s">
        <v>99</v>
      </c>
      <c r="I9" s="192" t="s">
        <v>195</v>
      </c>
      <c r="J9" s="193" t="s">
        <v>196</v>
      </c>
      <c r="K9" s="194" t="s">
        <v>188</v>
      </c>
      <c r="L9" s="193" t="s">
        <v>189</v>
      </c>
      <c r="M9" s="193" t="s">
        <v>197</v>
      </c>
      <c r="N9" s="195">
        <f t="shared" si="0"/>
        <v>23</v>
      </c>
    </row>
    <row r="10" spans="1:14">
      <c r="A10" s="196" t="s">
        <v>93</v>
      </c>
      <c r="B10" s="197">
        <f>0.3*B5/15</f>
        <v>0.3</v>
      </c>
      <c r="C10" s="197">
        <f>B10*C7</f>
        <v>3</v>
      </c>
      <c r="E10" s="198" t="s">
        <v>198</v>
      </c>
      <c r="F10" s="199" t="s">
        <v>180</v>
      </c>
      <c r="G10" s="199" t="s">
        <v>181</v>
      </c>
      <c r="H10" s="199" t="s">
        <v>182</v>
      </c>
      <c r="I10" s="200" t="s">
        <v>199</v>
      </c>
      <c r="J10" s="201" t="s">
        <v>200</v>
      </c>
      <c r="K10" s="202" t="s">
        <v>188</v>
      </c>
      <c r="L10" s="203" t="s">
        <v>189</v>
      </c>
      <c r="M10" s="203" t="s">
        <v>201</v>
      </c>
      <c r="N10" s="204">
        <f t="shared" si="0"/>
        <v>20</v>
      </c>
    </row>
    <row r="11" spans="1:14">
      <c r="A11" s="205" t="s">
        <v>9</v>
      </c>
      <c r="B11" s="206">
        <f>B5/10</f>
        <v>1.5</v>
      </c>
      <c r="C11" s="206">
        <f>B11*C7</f>
        <v>15</v>
      </c>
      <c r="E11" s="207" t="s">
        <v>202</v>
      </c>
      <c r="F11" s="208" t="s">
        <v>103</v>
      </c>
      <c r="G11" s="208" t="s">
        <v>100</v>
      </c>
      <c r="H11" s="208" t="s">
        <v>185</v>
      </c>
      <c r="I11" s="209" t="s">
        <v>203</v>
      </c>
      <c r="J11" s="210" t="s">
        <v>204</v>
      </c>
      <c r="K11" s="211" t="s">
        <v>188</v>
      </c>
      <c r="L11" s="212" t="s">
        <v>189</v>
      </c>
      <c r="M11" s="212" t="s">
        <v>205</v>
      </c>
      <c r="N11" s="213">
        <f t="shared" si="0"/>
        <v>60</v>
      </c>
    </row>
    <row r="12" spans="1:14">
      <c r="A12" s="214" t="s">
        <v>11</v>
      </c>
      <c r="B12" s="215">
        <f>0.1*B5/15</f>
        <v>0.1</v>
      </c>
      <c r="C12" s="215">
        <f>B12*C7</f>
        <v>1</v>
      </c>
      <c r="E12" s="216" t="s">
        <v>206</v>
      </c>
      <c r="F12" s="217" t="s">
        <v>103</v>
      </c>
      <c r="G12" s="217" t="s">
        <v>101</v>
      </c>
      <c r="H12" s="217" t="s">
        <v>185</v>
      </c>
      <c r="I12" s="218" t="s">
        <v>207</v>
      </c>
      <c r="J12" s="219" t="s">
        <v>208</v>
      </c>
      <c r="K12" s="220" t="s">
        <v>188</v>
      </c>
      <c r="L12" s="221" t="s">
        <v>189</v>
      </c>
      <c r="M12" s="221" t="s">
        <v>209</v>
      </c>
      <c r="N12" s="222">
        <f t="shared" si="0"/>
        <v>24</v>
      </c>
    </row>
    <row r="13" spans="1:14" ht="17" thickBot="1">
      <c r="A13" s="223" t="s">
        <v>12</v>
      </c>
      <c r="B13" s="224">
        <f>B5-B8-B9-B10-B11-B12-B14</f>
        <v>7.7000000000000011</v>
      </c>
      <c r="C13" s="225">
        <f>B13*C7</f>
        <v>77.000000000000014</v>
      </c>
    </row>
    <row r="14" spans="1:14">
      <c r="A14" s="24" t="s">
        <v>13</v>
      </c>
      <c r="B14" s="25">
        <v>5</v>
      </c>
      <c r="C14" s="26"/>
      <c r="E14" s="1" t="s">
        <v>210</v>
      </c>
    </row>
    <row r="15" spans="1:14" ht="17" thickBot="1">
      <c r="A15" s="226" t="s">
        <v>14</v>
      </c>
      <c r="B15" s="227">
        <f>SUM(B8:B13)</f>
        <v>10.000000000000002</v>
      </c>
      <c r="C15" s="228">
        <f>B15*C7</f>
        <v>100.00000000000001</v>
      </c>
      <c r="E15" t="s">
        <v>211</v>
      </c>
      <c r="H15" s="229" t="s">
        <v>212</v>
      </c>
    </row>
    <row r="16" spans="1:14">
      <c r="A16" s="30" t="s">
        <v>424</v>
      </c>
      <c r="B16" s="31"/>
      <c r="C16" s="32"/>
      <c r="E16" t="s">
        <v>213</v>
      </c>
      <c r="H16" s="229" t="s">
        <v>212</v>
      </c>
    </row>
    <row r="17" spans="1:8" ht="17" thickBot="1">
      <c r="A17" s="230" t="s">
        <v>423</v>
      </c>
      <c r="B17" s="231"/>
      <c r="C17" s="232"/>
      <c r="E17" t="s">
        <v>214</v>
      </c>
      <c r="H17" s="229" t="s">
        <v>212</v>
      </c>
    </row>
    <row r="18" spans="1:8" ht="17" thickBot="1">
      <c r="A18" s="114"/>
      <c r="B18" s="115"/>
      <c r="C18" s="115"/>
      <c r="E18" t="s">
        <v>215</v>
      </c>
      <c r="H18" s="229" t="s">
        <v>216</v>
      </c>
    </row>
    <row r="19" spans="1:8">
      <c r="A19" s="310" t="s">
        <v>217</v>
      </c>
      <c r="B19" s="311"/>
      <c r="C19" s="312"/>
    </row>
    <row r="20" spans="1:8" ht="17" thickBot="1">
      <c r="A20" s="36" t="s">
        <v>17</v>
      </c>
      <c r="B20" s="37" t="s">
        <v>18</v>
      </c>
      <c r="C20" s="233"/>
    </row>
    <row r="21" spans="1:8">
      <c r="A21" s="39" t="s">
        <v>19</v>
      </c>
      <c r="B21" s="40" t="s">
        <v>118</v>
      </c>
      <c r="C21" s="289" t="s">
        <v>218</v>
      </c>
    </row>
    <row r="22" spans="1:8">
      <c r="A22" s="234" t="s">
        <v>185</v>
      </c>
      <c r="B22" s="235" t="s">
        <v>118</v>
      </c>
      <c r="C22" s="290"/>
    </row>
    <row r="23" spans="1:8" ht="17" thickBot="1">
      <c r="A23" s="236" t="s">
        <v>21</v>
      </c>
      <c r="B23" s="237" t="s">
        <v>60</v>
      </c>
      <c r="C23" s="291"/>
    </row>
    <row r="24" spans="1:8" ht="17" thickBot="1">
      <c r="A24" s="45" t="s">
        <v>21</v>
      </c>
      <c r="B24" s="46" t="s">
        <v>18</v>
      </c>
      <c r="C24" s="238"/>
    </row>
    <row r="26" spans="1:8" ht="17" thickBot="1">
      <c r="A26" s="174" t="s">
        <v>0</v>
      </c>
      <c r="B26" s="115">
        <v>15</v>
      </c>
      <c r="C26" s="115"/>
    </row>
    <row r="27" spans="1:8">
      <c r="A27" s="180" t="s">
        <v>178</v>
      </c>
      <c r="B27" s="5" t="s">
        <v>2</v>
      </c>
      <c r="C27" s="6" t="s">
        <v>2</v>
      </c>
    </row>
    <row r="28" spans="1:8" ht="17" thickBot="1">
      <c r="A28" s="7" t="s">
        <v>427</v>
      </c>
      <c r="B28" s="8">
        <v>1</v>
      </c>
      <c r="C28" s="9">
        <v>10</v>
      </c>
    </row>
    <row r="29" spans="1:8">
      <c r="A29" s="10" t="s">
        <v>425</v>
      </c>
      <c r="B29" s="50">
        <f>0.2*B26/15</f>
        <v>0.2</v>
      </c>
      <c r="C29" s="11">
        <f>B29*C28</f>
        <v>2</v>
      </c>
    </row>
    <row r="30" spans="1:8">
      <c r="A30" s="187" t="s">
        <v>428</v>
      </c>
      <c r="B30" s="188">
        <f>0.2*B26/15</f>
        <v>0.2</v>
      </c>
      <c r="C30" s="189">
        <f>B30*C28</f>
        <v>2</v>
      </c>
    </row>
    <row r="31" spans="1:8">
      <c r="A31" s="196" t="s">
        <v>93</v>
      </c>
      <c r="B31" s="197">
        <f>0.3*B26/15</f>
        <v>0.3</v>
      </c>
      <c r="C31" s="197">
        <f>B31*C28</f>
        <v>3</v>
      </c>
    </row>
    <row r="32" spans="1:8">
      <c r="A32" s="205" t="s">
        <v>9</v>
      </c>
      <c r="B32" s="206">
        <f>B26/10</f>
        <v>1.5</v>
      </c>
      <c r="C32" s="206">
        <f>B32*C28</f>
        <v>15</v>
      </c>
    </row>
    <row r="33" spans="1:3">
      <c r="A33" s="214" t="s">
        <v>11</v>
      </c>
      <c r="B33" s="215">
        <f>0.1*B26/15</f>
        <v>0.1</v>
      </c>
      <c r="C33" s="215">
        <f>B33*C28</f>
        <v>1</v>
      </c>
    </row>
    <row r="34" spans="1:3" ht="17" thickBot="1">
      <c r="A34" s="223" t="s">
        <v>12</v>
      </c>
      <c r="B34" s="224">
        <f>B26-B29-B30-B31-B32-B33-B35</f>
        <v>7.7000000000000011</v>
      </c>
      <c r="C34" s="225">
        <f>B34*C28</f>
        <v>77.000000000000014</v>
      </c>
    </row>
    <row r="35" spans="1:3">
      <c r="A35" s="24" t="s">
        <v>13</v>
      </c>
      <c r="B35" s="25">
        <v>5</v>
      </c>
      <c r="C35" s="26"/>
    </row>
    <row r="36" spans="1:3" ht="17" thickBot="1">
      <c r="A36" s="226" t="s">
        <v>14</v>
      </c>
      <c r="B36" s="227">
        <f>SUM(B29:B34)</f>
        <v>10.000000000000002</v>
      </c>
      <c r="C36" s="228">
        <f>B36*C28</f>
        <v>100.00000000000001</v>
      </c>
    </row>
    <row r="37" spans="1:3">
      <c r="A37" s="30" t="s">
        <v>424</v>
      </c>
      <c r="B37" s="31"/>
      <c r="C37" s="32"/>
    </row>
    <row r="38" spans="1:3" ht="17" thickBot="1">
      <c r="A38" s="230" t="s">
        <v>423</v>
      </c>
      <c r="B38" s="231"/>
      <c r="C38" s="232"/>
    </row>
    <row r="39" spans="1:3" ht="17" thickBot="1">
      <c r="A39" s="114"/>
      <c r="B39" s="115"/>
      <c r="C39" s="115"/>
    </row>
    <row r="40" spans="1:3">
      <c r="A40" s="310" t="s">
        <v>217</v>
      </c>
      <c r="B40" s="311"/>
      <c r="C40" s="312"/>
    </row>
    <row r="41" spans="1:3" ht="17" thickBot="1">
      <c r="A41" s="36" t="s">
        <v>17</v>
      </c>
      <c r="B41" s="37" t="s">
        <v>18</v>
      </c>
      <c r="C41" s="233"/>
    </row>
    <row r="42" spans="1:3">
      <c r="A42" s="39" t="s">
        <v>19</v>
      </c>
      <c r="B42" s="40" t="s">
        <v>118</v>
      </c>
      <c r="C42" s="289" t="s">
        <v>218</v>
      </c>
    </row>
    <row r="43" spans="1:3">
      <c r="A43" s="234" t="s">
        <v>185</v>
      </c>
      <c r="B43" s="235" t="s">
        <v>118</v>
      </c>
      <c r="C43" s="290"/>
    </row>
    <row r="44" spans="1:3" ht="17" thickBot="1">
      <c r="A44" s="236" t="s">
        <v>21</v>
      </c>
      <c r="B44" s="237" t="s">
        <v>60</v>
      </c>
      <c r="C44" s="291"/>
    </row>
    <row r="45" spans="1:3" ht="17" thickBot="1">
      <c r="A45" s="45" t="s">
        <v>21</v>
      </c>
      <c r="B45" s="46" t="s">
        <v>18</v>
      </c>
      <c r="C45" s="238"/>
    </row>
  </sheetData>
  <mergeCells count="5">
    <mergeCell ref="A2:E4"/>
    <mergeCell ref="A19:C19"/>
    <mergeCell ref="C21:C23"/>
    <mergeCell ref="A40:C40"/>
    <mergeCell ref="C42:C44"/>
  </mergeCells>
  <conditionalFormatting sqref="N4:N6">
    <cfRule type="cellIs" dxfId="0" priority="1" stopIfTrue="1" operator="equal">
      <formula>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B8CDA-2F7D-7145-B64C-EFCB3359FC0A}">
  <dimension ref="A1:G24"/>
  <sheetViews>
    <sheetView workbookViewId="0">
      <selection activeCell="B8" sqref="B8"/>
    </sheetView>
  </sheetViews>
  <sheetFormatPr baseColWidth="10" defaultRowHeight="16"/>
  <cols>
    <col min="1" max="1" width="20.7109375" bestFit="1" customWidth="1"/>
    <col min="2" max="2" width="6.140625" bestFit="1" customWidth="1"/>
    <col min="3" max="3" width="9.85546875" bestFit="1" customWidth="1"/>
    <col min="4" max="4" width="6.7109375" customWidth="1"/>
    <col min="5" max="5" width="8.5703125" customWidth="1"/>
    <col min="6" max="6" width="24" customWidth="1"/>
    <col min="7" max="7" width="16.28515625" customWidth="1"/>
  </cols>
  <sheetData>
    <row r="1" spans="1:7">
      <c r="A1" s="1" t="s">
        <v>81</v>
      </c>
      <c r="E1" s="273" t="s">
        <v>396</v>
      </c>
    </row>
    <row r="2" spans="1:7" ht="17" thickBot="1">
      <c r="A2" s="2" t="s">
        <v>0</v>
      </c>
      <c r="B2">
        <v>15</v>
      </c>
      <c r="C2" s="3" t="s">
        <v>68</v>
      </c>
      <c r="E2" s="273" t="s">
        <v>397</v>
      </c>
    </row>
    <row r="3" spans="1:7">
      <c r="A3" s="4"/>
      <c r="B3" s="5" t="s">
        <v>2</v>
      </c>
      <c r="C3" s="6" t="s">
        <v>2</v>
      </c>
      <c r="E3" s="285" t="s">
        <v>398</v>
      </c>
    </row>
    <row r="4" spans="1:7" ht="17" thickBot="1">
      <c r="A4" s="7" t="s">
        <v>289</v>
      </c>
      <c r="B4" s="8">
        <v>1</v>
      </c>
      <c r="C4" s="9">
        <v>10</v>
      </c>
      <c r="E4" s="273"/>
    </row>
    <row r="5" spans="1:7" ht="17" thickBot="1">
      <c r="A5" s="10" t="s">
        <v>406</v>
      </c>
      <c r="B5" s="11">
        <f>0.3*B2/15</f>
        <v>0.3</v>
      </c>
      <c r="C5" s="11">
        <f>B5*C4</f>
        <v>3</v>
      </c>
      <c r="E5" s="273" t="s">
        <v>371</v>
      </c>
    </row>
    <row r="6" spans="1:7" ht="18" thickBot="1">
      <c r="A6" s="240" t="s">
        <v>407</v>
      </c>
      <c r="B6" s="13">
        <f>0.3*B2/15</f>
        <v>0.3</v>
      </c>
      <c r="C6" s="13">
        <f>B6*C4</f>
        <v>3</v>
      </c>
      <c r="E6" s="260">
        <v>23906</v>
      </c>
      <c r="F6" s="261" t="s">
        <v>399</v>
      </c>
      <c r="G6" s="261" t="s">
        <v>400</v>
      </c>
    </row>
    <row r="7" spans="1:7" ht="18" thickBot="1">
      <c r="A7" s="12" t="s">
        <v>408</v>
      </c>
      <c r="B7" s="13">
        <f>0.3*B2/15</f>
        <v>0.3</v>
      </c>
      <c r="C7" s="13">
        <f>B7*C4</f>
        <v>3</v>
      </c>
      <c r="E7" s="260">
        <v>23907</v>
      </c>
      <c r="F7" s="260" t="s">
        <v>401</v>
      </c>
      <c r="G7" s="261" t="s">
        <v>402</v>
      </c>
    </row>
    <row r="8" spans="1:7" ht="18" thickBot="1">
      <c r="A8" s="12"/>
      <c r="B8" s="13">
        <f>0*B2/15</f>
        <v>0</v>
      </c>
      <c r="C8" s="13">
        <f>B8*C4</f>
        <v>0</v>
      </c>
      <c r="E8" s="260">
        <v>23908</v>
      </c>
      <c r="F8" s="261" t="s">
        <v>403</v>
      </c>
      <c r="G8" s="261" t="s">
        <v>383</v>
      </c>
    </row>
    <row r="9" spans="1:7">
      <c r="A9" s="14" t="s">
        <v>8</v>
      </c>
      <c r="B9" s="15">
        <f>0.3*B2/15</f>
        <v>0.3</v>
      </c>
      <c r="C9" s="15">
        <f>B9*C4</f>
        <v>3</v>
      </c>
      <c r="E9" s="273"/>
    </row>
    <row r="10" spans="1:7" ht="17" thickBot="1">
      <c r="A10" s="12" t="s">
        <v>9</v>
      </c>
      <c r="B10" s="16">
        <f>B2/10</f>
        <v>1.5</v>
      </c>
      <c r="C10" s="17">
        <f>B10*C4</f>
        <v>15</v>
      </c>
      <c r="E10" s="273" t="s">
        <v>354</v>
      </c>
    </row>
    <row r="11" spans="1:7" ht="18" thickBot="1">
      <c r="A11" s="18" t="s">
        <v>10</v>
      </c>
      <c r="B11" s="19">
        <f>0*15/B2</f>
        <v>0</v>
      </c>
      <c r="C11" s="13">
        <f>B11*C4</f>
        <v>0</v>
      </c>
      <c r="E11" s="260" t="s">
        <v>272</v>
      </c>
      <c r="F11" s="262" t="s">
        <v>404</v>
      </c>
      <c r="G11" s="262" t="s">
        <v>356</v>
      </c>
    </row>
    <row r="12" spans="1:7" ht="18" thickBot="1">
      <c r="A12" s="12" t="s">
        <v>11</v>
      </c>
      <c r="B12" s="20">
        <f>0.1*B2/15</f>
        <v>0.1</v>
      </c>
      <c r="C12" s="20">
        <f>B12*C4</f>
        <v>1</v>
      </c>
      <c r="E12" s="263" t="s">
        <v>386</v>
      </c>
      <c r="F12" s="264" t="s">
        <v>405</v>
      </c>
      <c r="G12" s="264" t="s">
        <v>359</v>
      </c>
    </row>
    <row r="13" spans="1:7" ht="17" thickBot="1">
      <c r="A13" s="21" t="s">
        <v>12</v>
      </c>
      <c r="B13" s="22">
        <f>B2-B5-B6-B7-B8-B9-B10-B12-B14-B11</f>
        <v>7.1999999999999975</v>
      </c>
      <c r="C13" s="23">
        <f>B13*C4</f>
        <v>71.999999999999972</v>
      </c>
    </row>
    <row r="14" spans="1:7">
      <c r="A14" s="24" t="s">
        <v>24</v>
      </c>
      <c r="B14" s="25">
        <v>5</v>
      </c>
      <c r="C14" s="26"/>
    </row>
    <row r="15" spans="1:7" ht="17" thickBot="1">
      <c r="A15" s="64" t="s">
        <v>14</v>
      </c>
      <c r="B15" s="52">
        <f>SUM(B5:B13)</f>
        <v>9.9999999999999982</v>
      </c>
      <c r="C15" s="53">
        <f>B15*C4</f>
        <v>99.999999999999986</v>
      </c>
    </row>
    <row r="16" spans="1:7">
      <c r="A16" s="269" t="s">
        <v>409</v>
      </c>
      <c r="B16" s="54"/>
      <c r="C16" s="55"/>
    </row>
    <row r="17" spans="1:3">
      <c r="A17" s="270" t="s">
        <v>410</v>
      </c>
      <c r="B17" s="266"/>
      <c r="C17" s="267"/>
    </row>
    <row r="18" spans="1:3" ht="17" thickBot="1">
      <c r="A18" s="271" t="s">
        <v>411</v>
      </c>
      <c r="B18" s="255"/>
      <c r="C18" s="256"/>
    </row>
    <row r="19" spans="1:3">
      <c r="A19" s="295" t="s">
        <v>283</v>
      </c>
      <c r="B19" s="296"/>
      <c r="C19" s="297"/>
    </row>
    <row r="20" spans="1:3" ht="17" thickBot="1">
      <c r="A20" s="36" t="s">
        <v>17</v>
      </c>
      <c r="B20" s="37" t="s">
        <v>259</v>
      </c>
      <c r="C20" s="38"/>
    </row>
    <row r="21" spans="1:3">
      <c r="A21" s="39" t="s">
        <v>19</v>
      </c>
      <c r="B21" s="40" t="s">
        <v>284</v>
      </c>
      <c r="C21" s="289" t="s">
        <v>27</v>
      </c>
    </row>
    <row r="22" spans="1:3">
      <c r="A22" s="41" t="s">
        <v>86</v>
      </c>
      <c r="B22" s="42" t="s">
        <v>60</v>
      </c>
      <c r="C22" s="290"/>
    </row>
    <row r="23" spans="1:3" ht="17" thickBot="1">
      <c r="A23" s="43" t="s">
        <v>21</v>
      </c>
      <c r="B23" s="44" t="s">
        <v>284</v>
      </c>
      <c r="C23" s="291"/>
    </row>
    <row r="24" spans="1:3" ht="17" thickBot="1">
      <c r="A24" s="45" t="s">
        <v>21</v>
      </c>
      <c r="B24" s="46" t="s">
        <v>284</v>
      </c>
      <c r="C24" s="47"/>
    </row>
  </sheetData>
  <mergeCells count="2">
    <mergeCell ref="A19:C19"/>
    <mergeCell ref="C21:C23"/>
  </mergeCells>
  <hyperlinks>
    <hyperlink ref="E3" r:id="rId1" display="https://www.jax.org/strain/027632" xr:uid="{2BDAB42D-9499-BD45-A6E9-B1E394731AE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B006B-0AA9-0047-8D7A-CE3077A0B489}">
  <dimension ref="A1:M81"/>
  <sheetViews>
    <sheetView zoomScale="75" workbookViewId="0">
      <selection activeCell="E8" sqref="E8:L8"/>
    </sheetView>
  </sheetViews>
  <sheetFormatPr baseColWidth="10" defaultRowHeight="16"/>
  <cols>
    <col min="1" max="1" width="23.28515625" customWidth="1"/>
    <col min="2" max="2" width="7.140625" customWidth="1"/>
    <col min="3" max="3" width="10.7109375" customWidth="1"/>
    <col min="4" max="4" width="6.7109375" customWidth="1"/>
    <col min="5" max="5" width="25.28515625" bestFit="1" customWidth="1"/>
    <col min="6" max="6" width="25.7109375" bestFit="1" customWidth="1"/>
    <col min="7" max="7" width="9.7109375" bestFit="1" customWidth="1"/>
    <col min="8" max="8" width="11.140625" bestFit="1" customWidth="1"/>
    <col min="9" max="9" width="10.5703125" bestFit="1" customWidth="1"/>
    <col min="10" max="10" width="12.7109375" bestFit="1" customWidth="1"/>
    <col min="11" max="11" width="8.5703125" bestFit="1" customWidth="1"/>
    <col min="12" max="12" width="4.140625" bestFit="1" customWidth="1"/>
    <col min="13" max="13" width="14" bestFit="1" customWidth="1"/>
  </cols>
  <sheetData>
    <row r="1" spans="1:13">
      <c r="A1" s="1" t="s">
        <v>81</v>
      </c>
    </row>
    <row r="2" spans="1:13" ht="17" thickBot="1">
      <c r="A2" s="2" t="s">
        <v>0</v>
      </c>
      <c r="B2">
        <v>15</v>
      </c>
      <c r="C2" s="3" t="s">
        <v>68</v>
      </c>
      <c r="E2" s="338" t="s">
        <v>459</v>
      </c>
      <c r="F2" s="338" t="s">
        <v>434</v>
      </c>
      <c r="G2" s="338" t="s">
        <v>460</v>
      </c>
      <c r="H2" s="338" t="s">
        <v>461</v>
      </c>
      <c r="I2" s="338" t="s">
        <v>462</v>
      </c>
      <c r="J2" s="338" t="s">
        <v>463</v>
      </c>
      <c r="K2" s="338" t="s">
        <v>464</v>
      </c>
      <c r="L2" s="337" t="s">
        <v>98</v>
      </c>
    </row>
    <row r="3" spans="1:13">
      <c r="A3" s="4"/>
      <c r="B3" s="5" t="s">
        <v>2</v>
      </c>
      <c r="C3" s="6" t="s">
        <v>2</v>
      </c>
      <c r="E3" s="338" t="s">
        <v>454</v>
      </c>
      <c r="F3" s="338" t="s">
        <v>455</v>
      </c>
      <c r="G3" s="338" t="s">
        <v>456</v>
      </c>
      <c r="H3" s="338" t="s">
        <v>457</v>
      </c>
      <c r="I3" s="338" t="s">
        <v>458</v>
      </c>
      <c r="J3" s="338">
        <v>460</v>
      </c>
      <c r="K3" s="337"/>
      <c r="L3" s="337"/>
      <c r="M3" s="337"/>
    </row>
    <row r="4" spans="1:13" ht="17" thickBot="1">
      <c r="A4" s="7" t="s">
        <v>65</v>
      </c>
      <c r="B4" s="8">
        <v>1</v>
      </c>
      <c r="C4" s="9">
        <v>10</v>
      </c>
      <c r="E4" s="338" t="s">
        <v>465</v>
      </c>
      <c r="F4" s="338" t="s">
        <v>466</v>
      </c>
      <c r="G4" s="338" t="s">
        <v>467</v>
      </c>
      <c r="H4" s="338" t="s">
        <v>457</v>
      </c>
      <c r="I4" s="338" t="s">
        <v>468</v>
      </c>
      <c r="J4" s="338">
        <v>491</v>
      </c>
      <c r="K4" s="338" t="s">
        <v>469</v>
      </c>
      <c r="L4" s="337" t="s">
        <v>103</v>
      </c>
      <c r="M4" s="337" t="s">
        <v>470</v>
      </c>
    </row>
    <row r="5" spans="1:13">
      <c r="A5" s="10" t="s">
        <v>66</v>
      </c>
      <c r="B5" s="50">
        <f>0.2*B2/15</f>
        <v>0.2</v>
      </c>
      <c r="C5" s="50">
        <f>B5*C4</f>
        <v>2</v>
      </c>
    </row>
    <row r="6" spans="1:13">
      <c r="A6" s="12" t="s">
        <v>67</v>
      </c>
      <c r="B6" s="51">
        <f>0.2*B2/15</f>
        <v>0.2</v>
      </c>
      <c r="C6" s="51">
        <f>B6*C4</f>
        <v>2</v>
      </c>
      <c r="E6" s="338" t="s">
        <v>471</v>
      </c>
      <c r="F6" s="338" t="s">
        <v>472</v>
      </c>
      <c r="G6" s="337"/>
      <c r="H6" s="337"/>
      <c r="I6" s="337"/>
      <c r="J6" s="337"/>
      <c r="K6" s="337"/>
      <c r="L6" s="337" t="s">
        <v>100</v>
      </c>
    </row>
    <row r="7" spans="1:13">
      <c r="A7" s="12"/>
      <c r="B7" s="51"/>
      <c r="C7" s="51"/>
      <c r="E7" s="338" t="s">
        <v>473</v>
      </c>
      <c r="F7" s="338" t="s">
        <v>474</v>
      </c>
      <c r="G7" s="339" t="s">
        <v>475</v>
      </c>
      <c r="H7" s="338" t="s">
        <v>476</v>
      </c>
      <c r="I7" s="339" t="s">
        <v>467</v>
      </c>
      <c r="J7" s="338" t="s">
        <v>477</v>
      </c>
      <c r="K7" s="338" t="s">
        <v>478</v>
      </c>
      <c r="L7" s="337" t="s">
        <v>101</v>
      </c>
    </row>
    <row r="8" spans="1:13">
      <c r="A8" s="14" t="s">
        <v>8</v>
      </c>
      <c r="B8" s="15">
        <f>0.3*B2/15</f>
        <v>0.3</v>
      </c>
      <c r="C8" s="15">
        <f>B8*C4</f>
        <v>3</v>
      </c>
      <c r="E8" s="338" t="s">
        <v>479</v>
      </c>
      <c r="F8" s="338" t="s">
        <v>480</v>
      </c>
      <c r="G8" s="337"/>
      <c r="H8" s="337"/>
      <c r="I8" s="339" t="s">
        <v>475</v>
      </c>
      <c r="J8" s="338" t="s">
        <v>481</v>
      </c>
      <c r="K8" s="338" t="s">
        <v>482</v>
      </c>
      <c r="L8" s="337" t="s">
        <v>102</v>
      </c>
    </row>
    <row r="9" spans="1:13">
      <c r="A9" s="12" t="s">
        <v>9</v>
      </c>
      <c r="B9" s="16">
        <f>B2/10</f>
        <v>1.5</v>
      </c>
      <c r="C9" s="17">
        <f>B9*C4</f>
        <v>15</v>
      </c>
    </row>
    <row r="10" spans="1:13">
      <c r="A10" s="18" t="s">
        <v>10</v>
      </c>
      <c r="B10" s="19">
        <f>0*15/B2</f>
        <v>0</v>
      </c>
      <c r="C10" s="51">
        <f>B10*C4</f>
        <v>0</v>
      </c>
    </row>
    <row r="11" spans="1:13">
      <c r="A11" s="12" t="s">
        <v>11</v>
      </c>
      <c r="B11" s="20">
        <f>0.1*B2/15</f>
        <v>0.1</v>
      </c>
      <c r="C11" s="20">
        <f>B11*C4</f>
        <v>1</v>
      </c>
    </row>
    <row r="12" spans="1:13" ht="17" thickBot="1">
      <c r="A12" s="21" t="s">
        <v>12</v>
      </c>
      <c r="B12" s="22">
        <f>B2-B5-B6-B7-B8-B9-B11-B13-B10</f>
        <v>7.7000000000000011</v>
      </c>
      <c r="C12" s="23">
        <f>B12*C4</f>
        <v>77.000000000000014</v>
      </c>
    </row>
    <row r="13" spans="1:13">
      <c r="A13" s="24" t="s">
        <v>13</v>
      </c>
      <c r="B13" s="25">
        <v>5</v>
      </c>
      <c r="C13" s="26"/>
    </row>
    <row r="14" spans="1:13" ht="17" thickBot="1">
      <c r="A14" s="64" t="s">
        <v>14</v>
      </c>
      <c r="B14" s="52">
        <f>SUM(B5:B12)</f>
        <v>10.000000000000002</v>
      </c>
      <c r="C14" s="53">
        <f>B14*C4</f>
        <v>100.00000000000001</v>
      </c>
    </row>
    <row r="15" spans="1:13">
      <c r="A15" s="304" t="s">
        <v>69</v>
      </c>
      <c r="B15" s="305"/>
      <c r="C15" s="306"/>
    </row>
    <row r="16" spans="1:13">
      <c r="A16" s="307"/>
      <c r="B16" s="308"/>
      <c r="C16" s="309"/>
    </row>
    <row r="17" spans="1:3" ht="17" thickBot="1">
      <c r="A17" s="27"/>
      <c r="B17" s="69"/>
      <c r="C17" s="47"/>
    </row>
    <row r="18" spans="1:3">
      <c r="A18" s="301" t="s">
        <v>55</v>
      </c>
      <c r="B18" s="302"/>
      <c r="C18" s="303"/>
    </row>
    <row r="19" spans="1:3" ht="17" thickBot="1">
      <c r="A19" s="71" t="s">
        <v>19</v>
      </c>
      <c r="B19" s="72" t="s">
        <v>56</v>
      </c>
      <c r="C19" s="73"/>
    </row>
    <row r="20" spans="1:3" ht="16" customHeight="1">
      <c r="A20" s="74" t="s">
        <v>19</v>
      </c>
      <c r="B20" s="75" t="s">
        <v>57</v>
      </c>
      <c r="C20" s="298" t="s">
        <v>58</v>
      </c>
    </row>
    <row r="21" spans="1:3">
      <c r="A21" s="76" t="s">
        <v>59</v>
      </c>
      <c r="B21" s="77" t="s">
        <v>60</v>
      </c>
      <c r="C21" s="299"/>
    </row>
    <row r="22" spans="1:3" ht="17" thickBot="1">
      <c r="A22" s="78" t="s">
        <v>21</v>
      </c>
      <c r="B22" s="79" t="s">
        <v>61</v>
      </c>
      <c r="C22" s="300"/>
    </row>
    <row r="23" spans="1:3" ht="16" customHeight="1">
      <c r="A23" s="74" t="s">
        <v>19</v>
      </c>
      <c r="B23" s="75" t="s">
        <v>57</v>
      </c>
      <c r="C23" s="298" t="s">
        <v>62</v>
      </c>
    </row>
    <row r="24" spans="1:3">
      <c r="A24" s="76" t="s">
        <v>63</v>
      </c>
      <c r="B24" s="77" t="s">
        <v>60</v>
      </c>
      <c r="C24" s="299"/>
    </row>
    <row r="25" spans="1:3" ht="17" thickBot="1">
      <c r="A25" s="78" t="s">
        <v>21</v>
      </c>
      <c r="B25" s="79" t="s">
        <v>61</v>
      </c>
      <c r="C25" s="300"/>
    </row>
    <row r="26" spans="1:3" ht="17" thickBot="1">
      <c r="A26" s="80" t="s">
        <v>21</v>
      </c>
      <c r="B26" s="81" t="s">
        <v>23</v>
      </c>
      <c r="C26" s="82"/>
    </row>
    <row r="30" spans="1:3">
      <c r="A30" s="1" t="s">
        <v>81</v>
      </c>
    </row>
    <row r="31" spans="1:3" ht="17" thickBot="1">
      <c r="A31" s="2" t="s">
        <v>0</v>
      </c>
      <c r="B31">
        <v>15</v>
      </c>
    </row>
    <row r="32" spans="1:3">
      <c r="A32" s="4" t="s">
        <v>87</v>
      </c>
      <c r="B32" s="87" t="s">
        <v>2</v>
      </c>
      <c r="C32" s="88" t="s">
        <v>2</v>
      </c>
    </row>
    <row r="33" spans="1:3" ht="17" thickBot="1">
      <c r="A33" s="89" t="s">
        <v>88</v>
      </c>
      <c r="B33" s="90">
        <v>1</v>
      </c>
      <c r="C33" s="91">
        <v>17</v>
      </c>
    </row>
    <row r="34" spans="1:3">
      <c r="A34" s="92" t="s">
        <v>90</v>
      </c>
      <c r="B34" s="93">
        <f>0.3*B31/15</f>
        <v>0.3</v>
      </c>
      <c r="C34" s="93">
        <f>B34*C33</f>
        <v>5.0999999999999996</v>
      </c>
    </row>
    <row r="35" spans="1:3">
      <c r="A35" s="94" t="s">
        <v>91</v>
      </c>
      <c r="B35" s="95">
        <f>0.3*B31/15</f>
        <v>0.3</v>
      </c>
      <c r="C35" s="95">
        <f>B35*C33</f>
        <v>5.0999999999999996</v>
      </c>
    </row>
    <row r="36" spans="1:3">
      <c r="A36" s="94" t="s">
        <v>93</v>
      </c>
      <c r="B36" s="96">
        <f>0.3*B31/15</f>
        <v>0.3</v>
      </c>
      <c r="C36" s="96">
        <f>B36*C33</f>
        <v>5.0999999999999996</v>
      </c>
    </row>
    <row r="37" spans="1:3">
      <c r="A37" s="94" t="s">
        <v>9</v>
      </c>
      <c r="B37" s="97">
        <f>B31/10</f>
        <v>1.5</v>
      </c>
      <c r="C37" s="97">
        <f>B37*C33</f>
        <v>25.5</v>
      </c>
    </row>
    <row r="38" spans="1:3">
      <c r="A38" s="94" t="s">
        <v>11</v>
      </c>
      <c r="B38" s="98">
        <f>0.1*B31/15</f>
        <v>0.1</v>
      </c>
      <c r="C38" s="98">
        <f>B38*C33</f>
        <v>1.7000000000000002</v>
      </c>
    </row>
    <row r="39" spans="1:3" ht="17" thickBot="1">
      <c r="A39" s="99" t="s">
        <v>12</v>
      </c>
      <c r="B39" s="100">
        <f>B31-B34-B35-B36-B37-B38-B40</f>
        <v>7.4999999999999982</v>
      </c>
      <c r="C39" s="100">
        <f>B39*C33</f>
        <v>127.49999999999997</v>
      </c>
    </row>
    <row r="40" spans="1:3">
      <c r="A40" s="101" t="s">
        <v>13</v>
      </c>
      <c r="B40" s="102">
        <v>5</v>
      </c>
      <c r="C40" s="103"/>
    </row>
    <row r="41" spans="1:3" ht="17" thickBot="1">
      <c r="A41" s="104" t="s">
        <v>14</v>
      </c>
      <c r="B41" s="105">
        <f>SUM(B34:B39)</f>
        <v>9.9999999999999982</v>
      </c>
      <c r="C41" s="106">
        <f>B41*C33</f>
        <v>169.99999999999997</v>
      </c>
    </row>
    <row r="42" spans="1:3" ht="17" thickBot="1">
      <c r="A42" s="107" t="s">
        <v>94</v>
      </c>
      <c r="B42" s="108"/>
      <c r="C42" s="109"/>
    </row>
    <row r="43" spans="1:3" ht="17" thickBot="1">
      <c r="A43" s="107" t="s">
        <v>96</v>
      </c>
      <c r="B43" s="108"/>
      <c r="C43" s="109"/>
    </row>
    <row r="44" spans="1:3">
      <c r="A44" s="301" t="s">
        <v>55</v>
      </c>
      <c r="B44" s="302"/>
      <c r="C44" s="303"/>
    </row>
    <row r="45" spans="1:3" ht="17" thickBot="1">
      <c r="A45" s="71" t="s">
        <v>19</v>
      </c>
      <c r="B45" s="72" t="s">
        <v>56</v>
      </c>
      <c r="C45" s="73"/>
    </row>
    <row r="46" spans="1:3">
      <c r="A46" s="74" t="s">
        <v>19</v>
      </c>
      <c r="B46" s="75" t="s">
        <v>57</v>
      </c>
      <c r="C46" s="298" t="s">
        <v>58</v>
      </c>
    </row>
    <row r="47" spans="1:3">
      <c r="A47" s="76" t="s">
        <v>59</v>
      </c>
      <c r="B47" s="77" t="s">
        <v>60</v>
      </c>
      <c r="C47" s="299"/>
    </row>
    <row r="48" spans="1:3" ht="17" thickBot="1">
      <c r="A48" s="78" t="s">
        <v>21</v>
      </c>
      <c r="B48" s="79" t="s">
        <v>61</v>
      </c>
      <c r="C48" s="300"/>
    </row>
    <row r="49" spans="1:3">
      <c r="A49" s="74" t="s">
        <v>19</v>
      </c>
      <c r="B49" s="75" t="s">
        <v>57</v>
      </c>
      <c r="C49" s="298" t="s">
        <v>62</v>
      </c>
    </row>
    <row r="50" spans="1:3">
      <c r="A50" s="76" t="s">
        <v>63</v>
      </c>
      <c r="B50" s="77" t="s">
        <v>60</v>
      </c>
      <c r="C50" s="299"/>
    </row>
    <row r="51" spans="1:3" ht="17" thickBot="1">
      <c r="A51" s="78" t="s">
        <v>21</v>
      </c>
      <c r="B51" s="79" t="s">
        <v>61</v>
      </c>
      <c r="C51" s="300"/>
    </row>
    <row r="52" spans="1:3" ht="17" thickBot="1">
      <c r="A52" s="80" t="s">
        <v>21</v>
      </c>
      <c r="B52" s="81" t="s">
        <v>23</v>
      </c>
      <c r="C52" s="82"/>
    </row>
    <row r="55" spans="1:3">
      <c r="A55" s="1" t="s">
        <v>81</v>
      </c>
    </row>
    <row r="56" spans="1:3" ht="17" thickBot="1">
      <c r="A56" s="2" t="s">
        <v>0</v>
      </c>
      <c r="B56">
        <v>15</v>
      </c>
    </row>
    <row r="57" spans="1:3">
      <c r="A57" s="4" t="s">
        <v>87</v>
      </c>
      <c r="B57" s="87" t="s">
        <v>2</v>
      </c>
      <c r="C57" s="88" t="s">
        <v>2</v>
      </c>
    </row>
    <row r="58" spans="1:3" ht="17" thickBot="1">
      <c r="A58" s="89" t="s">
        <v>89</v>
      </c>
      <c r="B58" s="90">
        <v>1</v>
      </c>
      <c r="C58" s="91">
        <v>10</v>
      </c>
    </row>
    <row r="59" spans="1:3">
      <c r="A59" s="92" t="s">
        <v>90</v>
      </c>
      <c r="B59" s="93">
        <f>0.3*B56/15</f>
        <v>0.3</v>
      </c>
      <c r="C59" s="93">
        <f>B59*C58</f>
        <v>3</v>
      </c>
    </row>
    <row r="60" spans="1:3">
      <c r="A60" s="94" t="s">
        <v>92</v>
      </c>
      <c r="B60" s="95">
        <f>0.3*B56/15</f>
        <v>0.3</v>
      </c>
      <c r="C60" s="95">
        <f>B60*C58</f>
        <v>3</v>
      </c>
    </row>
    <row r="61" spans="1:3">
      <c r="A61" s="94" t="s">
        <v>93</v>
      </c>
      <c r="B61" s="96">
        <f>0.3*B56/15</f>
        <v>0.3</v>
      </c>
      <c r="C61" s="96">
        <f>B61*C58</f>
        <v>3</v>
      </c>
    </row>
    <row r="62" spans="1:3">
      <c r="A62" s="94" t="s">
        <v>9</v>
      </c>
      <c r="B62" s="97">
        <f>B56/10</f>
        <v>1.5</v>
      </c>
      <c r="C62" s="97">
        <f>B62*C58</f>
        <v>15</v>
      </c>
    </row>
    <row r="63" spans="1:3">
      <c r="A63" s="94" t="s">
        <v>11</v>
      </c>
      <c r="B63" s="98">
        <f>0.1*B56/15</f>
        <v>0.1</v>
      </c>
      <c r="C63" s="98">
        <f>B63*C58</f>
        <v>1</v>
      </c>
    </row>
    <row r="64" spans="1:3" ht="17" thickBot="1">
      <c r="A64" s="99" t="s">
        <v>12</v>
      </c>
      <c r="B64" s="100">
        <f>B56-B59-B60-B61-B62-B63-B65</f>
        <v>7.4999999999999982</v>
      </c>
      <c r="C64" s="100">
        <f>B64*C58</f>
        <v>74.999999999999986</v>
      </c>
    </row>
    <row r="65" spans="1:4">
      <c r="A65" s="101" t="s">
        <v>13</v>
      </c>
      <c r="B65" s="102">
        <v>5</v>
      </c>
      <c r="C65" s="103"/>
    </row>
    <row r="66" spans="1:4" ht="17" thickBot="1">
      <c r="A66" s="104" t="s">
        <v>14</v>
      </c>
      <c r="B66" s="105">
        <f>SUM(B59:B64)</f>
        <v>9.9999999999999982</v>
      </c>
      <c r="C66" s="106">
        <f>B66*C58</f>
        <v>99.999999999999986</v>
      </c>
    </row>
    <row r="67" spans="1:4" ht="17" thickBot="1">
      <c r="A67" s="107" t="s">
        <v>95</v>
      </c>
      <c r="B67" s="108"/>
      <c r="C67" s="109"/>
    </row>
    <row r="68" spans="1:4" ht="17" thickBot="1">
      <c r="A68" s="107" t="s">
        <v>97</v>
      </c>
      <c r="B68" s="108"/>
      <c r="C68" s="109"/>
    </row>
    <row r="69" spans="1:4">
      <c r="A69" s="301" t="s">
        <v>55</v>
      </c>
      <c r="B69" s="302"/>
      <c r="C69" s="303"/>
    </row>
    <row r="70" spans="1:4" ht="17" thickBot="1">
      <c r="A70" s="71" t="s">
        <v>19</v>
      </c>
      <c r="B70" s="72" t="s">
        <v>56</v>
      </c>
      <c r="C70" s="73"/>
    </row>
    <row r="71" spans="1:4">
      <c r="A71" s="74" t="s">
        <v>19</v>
      </c>
      <c r="B71" s="75" t="s">
        <v>57</v>
      </c>
      <c r="C71" s="298" t="s">
        <v>58</v>
      </c>
    </row>
    <row r="72" spans="1:4">
      <c r="A72" s="76" t="s">
        <v>59</v>
      </c>
      <c r="B72" s="77" t="s">
        <v>60</v>
      </c>
      <c r="C72" s="299"/>
    </row>
    <row r="73" spans="1:4" ht="17" thickBot="1">
      <c r="A73" s="78" t="s">
        <v>21</v>
      </c>
      <c r="B73" s="79" t="s">
        <v>61</v>
      </c>
      <c r="C73" s="300"/>
    </row>
    <row r="74" spans="1:4">
      <c r="A74" s="74" t="s">
        <v>19</v>
      </c>
      <c r="B74" s="75" t="s">
        <v>57</v>
      </c>
      <c r="C74" s="298" t="s">
        <v>62</v>
      </c>
    </row>
    <row r="75" spans="1:4">
      <c r="A75" s="76" t="s">
        <v>63</v>
      </c>
      <c r="B75" s="77" t="s">
        <v>60</v>
      </c>
      <c r="C75" s="299"/>
    </row>
    <row r="76" spans="1:4" ht="17" thickBot="1">
      <c r="A76" s="78" t="s">
        <v>21</v>
      </c>
      <c r="B76" s="79" t="s">
        <v>61</v>
      </c>
      <c r="C76" s="300"/>
    </row>
    <row r="77" spans="1:4" ht="17" thickBot="1">
      <c r="A77" s="80" t="s">
        <v>21</v>
      </c>
      <c r="B77" s="81" t="s">
        <v>23</v>
      </c>
      <c r="C77" s="82"/>
    </row>
    <row r="79" spans="1:4" ht="17" thickBot="1"/>
    <row r="80" spans="1:4">
      <c r="A80" s="111" t="s">
        <v>104</v>
      </c>
      <c r="B80" s="112"/>
      <c r="C80" s="112"/>
      <c r="D80" s="113"/>
    </row>
    <row r="81" spans="1:4" ht="17" thickBot="1">
      <c r="A81" s="110" t="s">
        <v>64</v>
      </c>
      <c r="B81" s="117"/>
      <c r="C81" s="117"/>
      <c r="D81" s="116"/>
    </row>
  </sheetData>
  <mergeCells count="11">
    <mergeCell ref="C23:C25"/>
    <mergeCell ref="A15:C15"/>
    <mergeCell ref="A16:C16"/>
    <mergeCell ref="A18:C18"/>
    <mergeCell ref="C20:C22"/>
    <mergeCell ref="C74:C76"/>
    <mergeCell ref="A44:C44"/>
    <mergeCell ref="C46:C48"/>
    <mergeCell ref="C49:C51"/>
    <mergeCell ref="A69:C69"/>
    <mergeCell ref="C71:C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3658-D80D-094D-90C9-3D5F3623BD12}">
  <dimension ref="A1:M66"/>
  <sheetViews>
    <sheetView topLeftCell="A23" workbookViewId="0">
      <selection activeCell="J16" sqref="J16"/>
    </sheetView>
  </sheetViews>
  <sheetFormatPr baseColWidth="10" defaultRowHeight="16"/>
  <cols>
    <col min="1" max="1" width="20.42578125" bestFit="1" customWidth="1"/>
    <col min="2" max="2" width="6.140625" bestFit="1" customWidth="1"/>
    <col min="3" max="3" width="9.85546875" bestFit="1" customWidth="1"/>
    <col min="5" max="5" width="20.42578125" bestFit="1" customWidth="1"/>
    <col min="6" max="6" width="6.140625" bestFit="1" customWidth="1"/>
    <col min="7" max="7" width="9.85546875" bestFit="1" customWidth="1"/>
    <col min="8" max="8" width="5.5703125" customWidth="1"/>
    <col min="9" max="9" width="20.42578125" bestFit="1" customWidth="1"/>
    <col min="10" max="10" width="24.7109375" bestFit="1" customWidth="1"/>
    <col min="11" max="11" width="22" bestFit="1" customWidth="1"/>
    <col min="12" max="12" width="20.140625" bestFit="1" customWidth="1"/>
    <col min="13" max="13" width="4.140625" bestFit="1" customWidth="1"/>
  </cols>
  <sheetData>
    <row r="1" spans="1:13">
      <c r="A1" s="1" t="s">
        <v>81</v>
      </c>
    </row>
    <row r="2" spans="1:13" ht="17" thickBot="1">
      <c r="A2" s="174" t="s">
        <v>0</v>
      </c>
      <c r="B2" s="115">
        <v>15</v>
      </c>
      <c r="C2" s="115"/>
      <c r="E2" s="174" t="s">
        <v>0</v>
      </c>
      <c r="F2" s="115">
        <v>15</v>
      </c>
      <c r="G2" s="115"/>
      <c r="I2" s="338" t="s">
        <v>459</v>
      </c>
      <c r="J2" s="338" t="s">
        <v>434</v>
      </c>
      <c r="K2" s="338" t="s">
        <v>460</v>
      </c>
      <c r="L2" s="338"/>
      <c r="M2" s="337" t="s">
        <v>98</v>
      </c>
    </row>
    <row r="3" spans="1:13">
      <c r="A3" s="180" t="s">
        <v>220</v>
      </c>
      <c r="B3" s="5" t="s">
        <v>2</v>
      </c>
      <c r="C3" s="6" t="s">
        <v>2</v>
      </c>
      <c r="E3" s="180" t="s">
        <v>221</v>
      </c>
      <c r="F3" s="5" t="s">
        <v>2</v>
      </c>
      <c r="G3" s="6" t="s">
        <v>2</v>
      </c>
      <c r="I3" s="337" t="s">
        <v>497</v>
      </c>
      <c r="J3" s="337" t="s">
        <v>498</v>
      </c>
      <c r="K3" s="337" t="s">
        <v>499</v>
      </c>
      <c r="L3" s="337" t="s">
        <v>500</v>
      </c>
    </row>
    <row r="4" spans="1:13" ht="17" thickBot="1">
      <c r="A4" s="7" t="s">
        <v>222</v>
      </c>
      <c r="B4" s="8">
        <v>1</v>
      </c>
      <c r="C4" s="9">
        <v>11</v>
      </c>
      <c r="E4" s="7" t="s">
        <v>223</v>
      </c>
      <c r="F4" s="8">
        <v>1</v>
      </c>
      <c r="G4" s="9">
        <v>11</v>
      </c>
      <c r="I4" s="337" t="s">
        <v>501</v>
      </c>
      <c r="J4" s="337" t="s">
        <v>502</v>
      </c>
      <c r="K4" s="337" t="s">
        <v>499</v>
      </c>
      <c r="L4" s="337" t="s">
        <v>503</v>
      </c>
    </row>
    <row r="5" spans="1:13">
      <c r="A5" s="10" t="s">
        <v>224</v>
      </c>
      <c r="B5" s="50">
        <f>0.2*B2/15</f>
        <v>0.2</v>
      </c>
      <c r="C5" s="11">
        <f>B5*C4</f>
        <v>2.2000000000000002</v>
      </c>
      <c r="E5" s="10" t="s">
        <v>225</v>
      </c>
      <c r="F5" s="50">
        <f>0.2*F2/15</f>
        <v>0.2</v>
      </c>
      <c r="G5" s="11">
        <f>F5*G4</f>
        <v>2.2000000000000002</v>
      </c>
      <c r="I5" s="337" t="s">
        <v>504</v>
      </c>
      <c r="J5" s="337" t="s">
        <v>505</v>
      </c>
      <c r="K5" s="337" t="s">
        <v>506</v>
      </c>
    </row>
    <row r="6" spans="1:13">
      <c r="A6" s="240" t="s">
        <v>226</v>
      </c>
      <c r="B6" s="241">
        <f>0.2*B2/15</f>
        <v>0.2</v>
      </c>
      <c r="C6" s="242">
        <f>B6*C4</f>
        <v>2.2000000000000002</v>
      </c>
      <c r="E6" s="240" t="s">
        <v>227</v>
      </c>
      <c r="F6" s="241">
        <f>0.2*F2/15</f>
        <v>0.2</v>
      </c>
      <c r="G6" s="242">
        <f>F6*G4</f>
        <v>2.2000000000000002</v>
      </c>
      <c r="I6" s="337" t="s">
        <v>507</v>
      </c>
      <c r="J6" s="337" t="s">
        <v>508</v>
      </c>
      <c r="K6" s="337" t="s">
        <v>506</v>
      </c>
    </row>
    <row r="7" spans="1:13">
      <c r="A7" s="240" t="s">
        <v>93</v>
      </c>
      <c r="B7" s="243">
        <f>0.3*B2/15</f>
        <v>0.3</v>
      </c>
      <c r="C7" s="243">
        <f>B7*C4</f>
        <v>3.3</v>
      </c>
      <c r="E7" s="240" t="s">
        <v>93</v>
      </c>
      <c r="F7" s="243">
        <f>0.3*F2/15</f>
        <v>0.3</v>
      </c>
      <c r="G7" s="243">
        <f>F7*G4</f>
        <v>3.3</v>
      </c>
    </row>
    <row r="8" spans="1:13">
      <c r="A8" s="240" t="s">
        <v>9</v>
      </c>
      <c r="B8" s="244">
        <f>B2/10</f>
        <v>1.5</v>
      </c>
      <c r="C8" s="244">
        <f>B8*C4</f>
        <v>16.5</v>
      </c>
      <c r="E8" s="240" t="s">
        <v>9</v>
      </c>
      <c r="F8" s="244">
        <f>F2/10</f>
        <v>1.5</v>
      </c>
      <c r="G8" s="244">
        <f>F8*G4</f>
        <v>16.5</v>
      </c>
      <c r="I8" s="337" t="s">
        <v>483</v>
      </c>
      <c r="J8" s="339" t="s">
        <v>484</v>
      </c>
      <c r="K8" s="62" t="s">
        <v>485</v>
      </c>
      <c r="L8" s="337"/>
      <c r="M8" s="337" t="s">
        <v>240</v>
      </c>
    </row>
    <row r="9" spans="1:13">
      <c r="A9" s="240" t="s">
        <v>11</v>
      </c>
      <c r="B9" s="245">
        <f>0.1*B2/15</f>
        <v>0.1</v>
      </c>
      <c r="C9" s="245">
        <f>B9*C4</f>
        <v>1.1000000000000001</v>
      </c>
      <c r="E9" s="240" t="s">
        <v>11</v>
      </c>
      <c r="F9" s="245">
        <f>0.1*F2/15</f>
        <v>0.1</v>
      </c>
      <c r="G9" s="245">
        <f>F9*G4</f>
        <v>1.1000000000000001</v>
      </c>
      <c r="I9" s="337" t="s">
        <v>486</v>
      </c>
      <c r="J9" s="339" t="s">
        <v>487</v>
      </c>
      <c r="K9" s="62" t="s">
        <v>488</v>
      </c>
      <c r="L9" s="337"/>
      <c r="M9" s="337" t="s">
        <v>240</v>
      </c>
    </row>
    <row r="10" spans="1:13" ht="17" thickBot="1">
      <c r="A10" s="223" t="s">
        <v>12</v>
      </c>
      <c r="B10" s="224">
        <f>B2-B5-B6-B7-B8-B9-B11</f>
        <v>7.7000000000000011</v>
      </c>
      <c r="C10" s="225">
        <f>B10*C4</f>
        <v>84.700000000000017</v>
      </c>
      <c r="E10" s="223" t="s">
        <v>12</v>
      </c>
      <c r="F10" s="224">
        <f>F2-F5-F6-F7-F8-F9-F11</f>
        <v>7.7000000000000011</v>
      </c>
      <c r="G10" s="225">
        <f>F10*G4</f>
        <v>84.700000000000017</v>
      </c>
      <c r="I10" s="337" t="s">
        <v>489</v>
      </c>
      <c r="J10" s="339" t="s">
        <v>490</v>
      </c>
      <c r="K10" s="62" t="s">
        <v>491</v>
      </c>
      <c r="L10" s="62" t="s">
        <v>492</v>
      </c>
      <c r="M10" s="337" t="s">
        <v>101</v>
      </c>
    </row>
    <row r="11" spans="1:13">
      <c r="A11" s="24" t="s">
        <v>13</v>
      </c>
      <c r="B11" s="25">
        <v>5</v>
      </c>
      <c r="C11" s="26"/>
      <c r="E11" s="24" t="s">
        <v>13</v>
      </c>
      <c r="F11" s="25">
        <v>5</v>
      </c>
      <c r="G11" s="26"/>
      <c r="I11" s="337" t="s">
        <v>493</v>
      </c>
      <c r="J11" s="339" t="s">
        <v>494</v>
      </c>
      <c r="K11" s="62" t="s">
        <v>495</v>
      </c>
      <c r="L11" s="62" t="s">
        <v>496</v>
      </c>
      <c r="M11" s="337" t="s">
        <v>101</v>
      </c>
    </row>
    <row r="12" spans="1:13" ht="17" thickBot="1">
      <c r="A12" s="226" t="s">
        <v>14</v>
      </c>
      <c r="B12" s="227">
        <f>SUM(B5:B10)</f>
        <v>10.000000000000002</v>
      </c>
      <c r="C12" s="228">
        <f>B12*C4</f>
        <v>110.00000000000001</v>
      </c>
      <c r="E12" s="226" t="s">
        <v>14</v>
      </c>
      <c r="F12" s="227">
        <f>SUM(F5:F10)</f>
        <v>10.000000000000002</v>
      </c>
      <c r="G12" s="228">
        <f>F12*G4</f>
        <v>110.00000000000001</v>
      </c>
    </row>
    <row r="13" spans="1:13">
      <c r="A13" s="30" t="s">
        <v>228</v>
      </c>
      <c r="B13" s="31"/>
      <c r="C13" s="32"/>
      <c r="E13" s="30" t="s">
        <v>229</v>
      </c>
      <c r="F13" s="31"/>
      <c r="G13" s="32"/>
    </row>
    <row r="14" spans="1:13" ht="17" thickBot="1">
      <c r="A14" s="230" t="s">
        <v>230</v>
      </c>
      <c r="B14" s="231"/>
      <c r="C14" s="232"/>
      <c r="E14" s="230" t="s">
        <v>231</v>
      </c>
      <c r="F14" s="231"/>
      <c r="G14" s="232"/>
    </row>
    <row r="15" spans="1:13" ht="17" thickBot="1">
      <c r="A15" s="114"/>
      <c r="B15" s="115"/>
      <c r="C15" s="115"/>
      <c r="E15" s="114"/>
      <c r="F15" s="115"/>
      <c r="G15" s="115"/>
    </row>
    <row r="16" spans="1:13">
      <c r="A16" s="310" t="s">
        <v>232</v>
      </c>
      <c r="B16" s="311"/>
      <c r="C16" s="312"/>
      <c r="E16" s="310" t="s">
        <v>233</v>
      </c>
      <c r="F16" s="311"/>
      <c r="G16" s="312"/>
    </row>
    <row r="17" spans="1:7" ht="17" thickBot="1">
      <c r="A17" s="36" t="s">
        <v>17</v>
      </c>
      <c r="B17" s="37" t="s">
        <v>18</v>
      </c>
      <c r="C17" s="233"/>
      <c r="E17" s="36" t="s">
        <v>17</v>
      </c>
      <c r="F17" s="37" t="s">
        <v>18</v>
      </c>
      <c r="G17" s="233"/>
    </row>
    <row r="18" spans="1:7">
      <c r="A18" s="39" t="s">
        <v>19</v>
      </c>
      <c r="B18" s="40" t="s">
        <v>118</v>
      </c>
      <c r="C18" s="289" t="s">
        <v>234</v>
      </c>
      <c r="E18" s="39" t="s">
        <v>19</v>
      </c>
      <c r="F18" s="40" t="s">
        <v>118</v>
      </c>
      <c r="G18" s="289" t="s">
        <v>234</v>
      </c>
    </row>
    <row r="19" spans="1:7">
      <c r="A19" s="246" t="s">
        <v>63</v>
      </c>
      <c r="B19" s="235" t="s">
        <v>118</v>
      </c>
      <c r="C19" s="290"/>
      <c r="E19" s="234" t="s">
        <v>63</v>
      </c>
      <c r="F19" s="235" t="s">
        <v>118</v>
      </c>
      <c r="G19" s="290"/>
    </row>
    <row r="20" spans="1:7" ht="17" thickBot="1">
      <c r="A20" s="236" t="s">
        <v>21</v>
      </c>
      <c r="B20" s="237" t="s">
        <v>120</v>
      </c>
      <c r="C20" s="291"/>
      <c r="E20" s="236" t="s">
        <v>21</v>
      </c>
      <c r="F20" s="237" t="s">
        <v>120</v>
      </c>
      <c r="G20" s="291"/>
    </row>
    <row r="21" spans="1:7" ht="17" thickBot="1">
      <c r="A21" s="45" t="s">
        <v>21</v>
      </c>
      <c r="B21" s="46" t="s">
        <v>18</v>
      </c>
      <c r="C21" s="238"/>
      <c r="E21" s="45" t="s">
        <v>21</v>
      </c>
      <c r="F21" s="46" t="s">
        <v>18</v>
      </c>
      <c r="G21" s="238"/>
    </row>
    <row r="25" spans="1:7">
      <c r="A25" s="247" t="s">
        <v>241</v>
      </c>
    </row>
    <row r="26" spans="1:7">
      <c r="A26" s="1" t="s">
        <v>81</v>
      </c>
    </row>
    <row r="27" spans="1:7" ht="17" thickBot="1">
      <c r="A27" s="174" t="s">
        <v>0</v>
      </c>
      <c r="B27" s="115">
        <v>15</v>
      </c>
      <c r="C27" s="115"/>
      <c r="E27" s="174" t="s">
        <v>0</v>
      </c>
      <c r="F27" s="115">
        <v>15</v>
      </c>
      <c r="G27" s="115"/>
    </row>
    <row r="28" spans="1:7">
      <c r="A28" s="180" t="s">
        <v>220</v>
      </c>
      <c r="B28" s="5" t="s">
        <v>2</v>
      </c>
      <c r="C28" s="6" t="s">
        <v>2</v>
      </c>
      <c r="E28" s="180" t="s">
        <v>221</v>
      </c>
      <c r="F28" s="5" t="s">
        <v>2</v>
      </c>
      <c r="G28" s="6" t="s">
        <v>2</v>
      </c>
    </row>
    <row r="29" spans="1:7" ht="17" thickBot="1">
      <c r="A29" s="7" t="s">
        <v>235</v>
      </c>
      <c r="B29" s="8">
        <v>1</v>
      </c>
      <c r="C29" s="9">
        <v>10</v>
      </c>
      <c r="E29" s="7" t="s">
        <v>242</v>
      </c>
      <c r="F29" s="8">
        <v>1</v>
      </c>
      <c r="G29" s="9">
        <v>16</v>
      </c>
    </row>
    <row r="30" spans="1:7">
      <c r="A30" s="10" t="s">
        <v>236</v>
      </c>
      <c r="B30" s="50">
        <f>0.2*B27/15</f>
        <v>0.2</v>
      </c>
      <c r="C30" s="11">
        <f>B30*C29</f>
        <v>2</v>
      </c>
      <c r="E30" s="10" t="s">
        <v>243</v>
      </c>
      <c r="F30" s="50">
        <f>0.2*F27/15</f>
        <v>0.2</v>
      </c>
      <c r="G30" s="11">
        <f>F30*G29</f>
        <v>3.2</v>
      </c>
    </row>
    <row r="31" spans="1:7">
      <c r="A31" s="240" t="s">
        <v>237</v>
      </c>
      <c r="B31" s="241">
        <f>0.2*B27/15</f>
        <v>0.2</v>
      </c>
      <c r="C31" s="242">
        <f>B31*C29</f>
        <v>2</v>
      </c>
      <c r="E31" s="240" t="s">
        <v>244</v>
      </c>
      <c r="F31" s="241">
        <f>0.2*F27/15</f>
        <v>0.2</v>
      </c>
      <c r="G31" s="242">
        <f>F31*G29</f>
        <v>3.2</v>
      </c>
    </row>
    <row r="32" spans="1:7">
      <c r="A32" s="240" t="s">
        <v>93</v>
      </c>
      <c r="B32" s="243">
        <f>0.3*B27/15</f>
        <v>0.3</v>
      </c>
      <c r="C32" s="243">
        <f>B32*C29</f>
        <v>3</v>
      </c>
      <c r="E32" s="240" t="s">
        <v>93</v>
      </c>
      <c r="F32" s="243">
        <f>0.3*F27/15</f>
        <v>0.3</v>
      </c>
      <c r="G32" s="243">
        <f>F32*G29</f>
        <v>4.8</v>
      </c>
    </row>
    <row r="33" spans="1:7">
      <c r="A33" s="240" t="s">
        <v>9</v>
      </c>
      <c r="B33" s="244">
        <f>B27/10</f>
        <v>1.5</v>
      </c>
      <c r="C33" s="244">
        <f>B33*C29</f>
        <v>15</v>
      </c>
      <c r="E33" s="240" t="s">
        <v>9</v>
      </c>
      <c r="F33" s="244">
        <f>F27/10</f>
        <v>1.5</v>
      </c>
      <c r="G33" s="244">
        <f>F33*G29</f>
        <v>24</v>
      </c>
    </row>
    <row r="34" spans="1:7">
      <c r="A34" s="240" t="s">
        <v>11</v>
      </c>
      <c r="B34" s="245">
        <f>0.1*B27/15</f>
        <v>0.1</v>
      </c>
      <c r="C34" s="245">
        <f>B34*C29</f>
        <v>1</v>
      </c>
      <c r="E34" s="240" t="s">
        <v>11</v>
      </c>
      <c r="F34" s="245">
        <f>0.1*F27/15</f>
        <v>0.1</v>
      </c>
      <c r="G34" s="245">
        <f>F34*G29</f>
        <v>1.6</v>
      </c>
    </row>
    <row r="35" spans="1:7" ht="17" thickBot="1">
      <c r="A35" s="223" t="s">
        <v>12</v>
      </c>
      <c r="B35" s="224">
        <f>B27-B30-B31-B32-B33-B34-B36</f>
        <v>7.7000000000000011</v>
      </c>
      <c r="C35" s="225">
        <f>B35*C29</f>
        <v>77.000000000000014</v>
      </c>
      <c r="E35" s="223" t="s">
        <v>12</v>
      </c>
      <c r="F35" s="224">
        <f>F27-F30-F31-F32-F33-F34-F36</f>
        <v>7.7000000000000011</v>
      </c>
      <c r="G35" s="225">
        <f>F35*G29</f>
        <v>123.20000000000002</v>
      </c>
    </row>
    <row r="36" spans="1:7">
      <c r="A36" s="24" t="s">
        <v>13</v>
      </c>
      <c r="B36" s="25">
        <v>5</v>
      </c>
      <c r="C36" s="26"/>
      <c r="E36" s="24" t="s">
        <v>13</v>
      </c>
      <c r="F36" s="25">
        <v>5</v>
      </c>
      <c r="G36" s="26"/>
    </row>
    <row r="37" spans="1:7" ht="17" thickBot="1">
      <c r="A37" s="226" t="s">
        <v>14</v>
      </c>
      <c r="B37" s="227">
        <f>SUM(B30:B35)</f>
        <v>10.000000000000002</v>
      </c>
      <c r="C37" s="228">
        <f>B37*C29</f>
        <v>100.00000000000001</v>
      </c>
      <c r="E37" s="226" t="s">
        <v>14</v>
      </c>
      <c r="F37" s="227">
        <f>SUM(F30:F35)</f>
        <v>10.000000000000002</v>
      </c>
      <c r="G37" s="228">
        <f>F37*G29</f>
        <v>160.00000000000003</v>
      </c>
    </row>
    <row r="38" spans="1:7">
      <c r="A38" s="30" t="s">
        <v>238</v>
      </c>
      <c r="B38" s="31"/>
      <c r="C38" s="32"/>
      <c r="E38" s="30" t="s">
        <v>245</v>
      </c>
      <c r="F38" s="31"/>
      <c r="G38" s="32"/>
    </row>
    <row r="39" spans="1:7" ht="17" thickBot="1">
      <c r="A39" s="230" t="s">
        <v>239</v>
      </c>
      <c r="B39" s="231"/>
      <c r="C39" s="232"/>
      <c r="E39" s="230" t="s">
        <v>246</v>
      </c>
      <c r="F39" s="231"/>
      <c r="G39" s="232"/>
    </row>
    <row r="40" spans="1:7" ht="17" thickBot="1">
      <c r="A40" s="114"/>
      <c r="B40" s="115"/>
      <c r="C40" s="115"/>
      <c r="E40" s="114"/>
      <c r="F40" s="115"/>
      <c r="G40" s="115"/>
    </row>
    <row r="41" spans="1:7">
      <c r="A41" s="310" t="s">
        <v>232</v>
      </c>
      <c r="B41" s="311"/>
      <c r="C41" s="312"/>
      <c r="E41" s="310" t="s">
        <v>233</v>
      </c>
      <c r="F41" s="311"/>
      <c r="G41" s="312"/>
    </row>
    <row r="42" spans="1:7" ht="17" thickBot="1">
      <c r="A42" s="36" t="s">
        <v>17</v>
      </c>
      <c r="B42" s="37" t="s">
        <v>18</v>
      </c>
      <c r="C42" s="233"/>
      <c r="E42" s="36" t="s">
        <v>17</v>
      </c>
      <c r="F42" s="37" t="s">
        <v>18</v>
      </c>
      <c r="G42" s="233"/>
    </row>
    <row r="43" spans="1:7">
      <c r="A43" s="39" t="s">
        <v>19</v>
      </c>
      <c r="B43" s="40" t="s">
        <v>118</v>
      </c>
      <c r="C43" s="289" t="s">
        <v>171</v>
      </c>
      <c r="E43" s="39" t="s">
        <v>19</v>
      </c>
      <c r="F43" s="40" t="s">
        <v>118</v>
      </c>
      <c r="G43" s="289" t="s">
        <v>171</v>
      </c>
    </row>
    <row r="44" spans="1:7">
      <c r="A44" s="234" t="s">
        <v>240</v>
      </c>
      <c r="B44" s="235" t="s">
        <v>118</v>
      </c>
      <c r="C44" s="290"/>
      <c r="E44" s="234" t="s">
        <v>63</v>
      </c>
      <c r="F44" s="235" t="s">
        <v>118</v>
      </c>
      <c r="G44" s="290"/>
    </row>
    <row r="45" spans="1:7" ht="17" thickBot="1">
      <c r="A45" s="236" t="s">
        <v>21</v>
      </c>
      <c r="B45" s="237" t="s">
        <v>120</v>
      </c>
      <c r="C45" s="291"/>
      <c r="E45" s="236" t="s">
        <v>21</v>
      </c>
      <c r="F45" s="237" t="s">
        <v>120</v>
      </c>
      <c r="G45" s="291"/>
    </row>
    <row r="46" spans="1:7" ht="17" thickBot="1">
      <c r="A46" s="45" t="s">
        <v>21</v>
      </c>
      <c r="B46" s="46" t="s">
        <v>18</v>
      </c>
      <c r="C46" s="238"/>
      <c r="E46" s="45" t="s">
        <v>21</v>
      </c>
      <c r="F46" s="46" t="s">
        <v>18</v>
      </c>
      <c r="G46" s="238"/>
    </row>
    <row r="49" spans="1:5" ht="17" thickBot="1">
      <c r="A49" s="174" t="s">
        <v>0</v>
      </c>
      <c r="B49" s="115">
        <v>15</v>
      </c>
      <c r="C49" s="115"/>
      <c r="E49" s="229" t="s">
        <v>247</v>
      </c>
    </row>
    <row r="50" spans="1:5">
      <c r="A50" s="180" t="s">
        <v>220</v>
      </c>
      <c r="B50" s="5" t="s">
        <v>2</v>
      </c>
      <c r="C50" s="6" t="s">
        <v>2</v>
      </c>
    </row>
    <row r="51" spans="1:5" ht="17" thickBot="1">
      <c r="A51" s="7" t="s">
        <v>235</v>
      </c>
      <c r="B51" s="8">
        <v>1</v>
      </c>
      <c r="C51" s="9">
        <v>10</v>
      </c>
    </row>
    <row r="52" spans="1:5">
      <c r="A52" s="10" t="s">
        <v>236</v>
      </c>
      <c r="B52" s="50">
        <f>0.2*B49/15</f>
        <v>0.2</v>
      </c>
      <c r="C52" s="11">
        <f>B52*C51</f>
        <v>2</v>
      </c>
    </row>
    <row r="53" spans="1:5">
      <c r="A53" s="240" t="s">
        <v>237</v>
      </c>
      <c r="B53" s="241">
        <f>0.2*B49/15</f>
        <v>0.2</v>
      </c>
      <c r="C53" s="242">
        <f>B53*C51</f>
        <v>2</v>
      </c>
    </row>
    <row r="54" spans="1:5">
      <c r="A54" s="240" t="s">
        <v>116</v>
      </c>
      <c r="B54" s="244">
        <f>B49/2</f>
        <v>7.5</v>
      </c>
      <c r="C54" s="244">
        <f>B54*C51</f>
        <v>75</v>
      </c>
    </row>
    <row r="55" spans="1:5" ht="17" thickBot="1">
      <c r="A55" s="223" t="s">
        <v>12</v>
      </c>
      <c r="B55" s="224">
        <f>B49-B52-B53-B54-B56</f>
        <v>2.1000000000000014</v>
      </c>
      <c r="C55" s="225">
        <f>B55*C51</f>
        <v>21.000000000000014</v>
      </c>
    </row>
    <row r="56" spans="1:5">
      <c r="A56" s="24" t="s">
        <v>13</v>
      </c>
      <c r="B56" s="25">
        <v>5</v>
      </c>
      <c r="C56" s="26"/>
    </row>
    <row r="57" spans="1:5" ht="17" thickBot="1">
      <c r="A57" s="226" t="s">
        <v>14</v>
      </c>
      <c r="B57" s="227">
        <f>SUM(B52:B55)</f>
        <v>10.000000000000002</v>
      </c>
      <c r="C57" s="228">
        <f>B57*C51</f>
        <v>100.00000000000001</v>
      </c>
    </row>
    <row r="58" spans="1:5">
      <c r="A58" s="30" t="s">
        <v>238</v>
      </c>
      <c r="B58" s="31"/>
      <c r="C58" s="32"/>
    </row>
    <row r="59" spans="1:5" ht="17" thickBot="1">
      <c r="A59" s="230" t="s">
        <v>239</v>
      </c>
      <c r="B59" s="231"/>
      <c r="C59" s="232"/>
    </row>
    <row r="60" spans="1:5" ht="17" thickBot="1"/>
    <row r="61" spans="1:5">
      <c r="A61" s="310" t="s">
        <v>232</v>
      </c>
      <c r="B61" s="311"/>
      <c r="C61" s="312"/>
    </row>
    <row r="62" spans="1:5" ht="17" thickBot="1">
      <c r="A62" s="36" t="s">
        <v>17</v>
      </c>
      <c r="B62" s="37" t="s">
        <v>18</v>
      </c>
      <c r="C62" s="233"/>
    </row>
    <row r="63" spans="1:5">
      <c r="A63" s="39" t="s">
        <v>19</v>
      </c>
      <c r="B63" s="40" t="s">
        <v>118</v>
      </c>
      <c r="C63" s="289" t="s">
        <v>171</v>
      </c>
    </row>
    <row r="64" spans="1:5">
      <c r="A64" s="234" t="s">
        <v>240</v>
      </c>
      <c r="B64" s="235" t="s">
        <v>118</v>
      </c>
      <c r="C64" s="290"/>
    </row>
    <row r="65" spans="1:3" ht="17" thickBot="1">
      <c r="A65" s="236" t="s">
        <v>21</v>
      </c>
      <c r="B65" s="237" t="s">
        <v>120</v>
      </c>
      <c r="C65" s="291"/>
    </row>
    <row r="66" spans="1:3" ht="17" thickBot="1">
      <c r="A66" s="45" t="s">
        <v>21</v>
      </c>
      <c r="B66" s="46" t="s">
        <v>18</v>
      </c>
      <c r="C66" s="238"/>
    </row>
  </sheetData>
  <mergeCells count="10">
    <mergeCell ref="A61:C61"/>
    <mergeCell ref="C63:C65"/>
    <mergeCell ref="E41:G41"/>
    <mergeCell ref="G43:G45"/>
    <mergeCell ref="A41:C41"/>
    <mergeCell ref="C43:C45"/>
    <mergeCell ref="A16:C16"/>
    <mergeCell ref="E16:G16"/>
    <mergeCell ref="C18:C20"/>
    <mergeCell ref="G18:G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E8ED6-8E81-A24A-8BE2-B7359A3621F2}">
  <dimension ref="A1:G26"/>
  <sheetViews>
    <sheetView workbookViewId="0">
      <selection sqref="A1:C24"/>
    </sheetView>
  </sheetViews>
  <sheetFormatPr baseColWidth="10" defaultRowHeight="16"/>
  <cols>
    <col min="1" max="1" width="22.7109375" bestFit="1" customWidth="1"/>
    <col min="2" max="2" width="6.140625" bestFit="1" customWidth="1"/>
    <col min="6" max="6" width="30" bestFit="1" customWidth="1"/>
    <col min="7" max="7" width="16.5703125" bestFit="1" customWidth="1"/>
  </cols>
  <sheetData>
    <row r="1" spans="1:7">
      <c r="A1" s="1" t="s">
        <v>81</v>
      </c>
      <c r="E1" s="273" t="s">
        <v>368</v>
      </c>
    </row>
    <row r="2" spans="1:7" ht="19" thickBot="1">
      <c r="A2" s="2" t="s">
        <v>0</v>
      </c>
      <c r="B2">
        <v>15</v>
      </c>
      <c r="C2" s="3" t="s">
        <v>68</v>
      </c>
      <c r="E2" s="273" t="s">
        <v>369</v>
      </c>
    </row>
    <row r="3" spans="1:7">
      <c r="A3" s="4"/>
      <c r="B3" s="5" t="s">
        <v>2</v>
      </c>
      <c r="C3" s="6" t="s">
        <v>2</v>
      </c>
      <c r="E3" s="273" t="s">
        <v>370</v>
      </c>
    </row>
    <row r="4" spans="1:7" ht="17" thickBot="1">
      <c r="A4" s="7" t="s">
        <v>289</v>
      </c>
      <c r="B4" s="8">
        <v>1</v>
      </c>
      <c r="C4" s="9">
        <v>10</v>
      </c>
      <c r="E4" s="273"/>
    </row>
    <row r="5" spans="1:7" ht="17" thickBot="1">
      <c r="A5" s="10" t="s">
        <v>389</v>
      </c>
      <c r="B5" s="11">
        <f>0.3*B2/15</f>
        <v>0.3</v>
      </c>
      <c r="C5" s="11">
        <f>B5*C4</f>
        <v>3</v>
      </c>
      <c r="E5" s="273" t="s">
        <v>371</v>
      </c>
    </row>
    <row r="6" spans="1:7" ht="18" thickBot="1">
      <c r="A6" s="240" t="s">
        <v>390</v>
      </c>
      <c r="B6" s="13">
        <f>0.3*B2/15</f>
        <v>0.3</v>
      </c>
      <c r="C6" s="13">
        <f>B6*C4</f>
        <v>3</v>
      </c>
      <c r="E6" s="260" t="s">
        <v>372</v>
      </c>
      <c r="F6" s="261" t="s">
        <v>373</v>
      </c>
      <c r="G6" s="261" t="s">
        <v>374</v>
      </c>
    </row>
    <row r="7" spans="1:7" ht="18" thickBot="1">
      <c r="A7" s="12" t="s">
        <v>391</v>
      </c>
      <c r="B7" s="13">
        <f>0.3*B2/15</f>
        <v>0.3</v>
      </c>
      <c r="C7" s="13">
        <f>B7*C4</f>
        <v>3</v>
      </c>
      <c r="E7" s="260" t="s">
        <v>375</v>
      </c>
      <c r="F7" s="260" t="s">
        <v>376</v>
      </c>
      <c r="G7" s="261" t="s">
        <v>377</v>
      </c>
    </row>
    <row r="8" spans="1:7" ht="18" thickBot="1">
      <c r="A8" s="12" t="s">
        <v>392</v>
      </c>
      <c r="B8" s="13">
        <f>0.3*B2/15</f>
        <v>0.3</v>
      </c>
      <c r="C8" s="13">
        <f>B8*C4</f>
        <v>3</v>
      </c>
      <c r="E8" s="260" t="s">
        <v>378</v>
      </c>
      <c r="F8" s="261" t="s">
        <v>379</v>
      </c>
      <c r="G8" s="261" t="s">
        <v>380</v>
      </c>
    </row>
    <row r="9" spans="1:7" ht="18" thickBot="1">
      <c r="A9" s="14" t="s">
        <v>8</v>
      </c>
      <c r="B9" s="15">
        <f>0.3*B2/15</f>
        <v>0.3</v>
      </c>
      <c r="C9" s="15">
        <f>B9*C4</f>
        <v>3</v>
      </c>
      <c r="E9" s="260" t="s">
        <v>381</v>
      </c>
      <c r="F9" s="260" t="s">
        <v>382</v>
      </c>
      <c r="G9" s="261" t="s">
        <v>383</v>
      </c>
    </row>
    <row r="10" spans="1:7">
      <c r="A10" s="12" t="s">
        <v>9</v>
      </c>
      <c r="B10" s="16">
        <f>B2/10</f>
        <v>1.5</v>
      </c>
      <c r="C10" s="17">
        <f>B10*C4</f>
        <v>15</v>
      </c>
      <c r="E10" s="273"/>
    </row>
    <row r="11" spans="1:7" ht="17" thickBot="1">
      <c r="A11" s="18" t="s">
        <v>10</v>
      </c>
      <c r="B11" s="19">
        <f>0*15/B2</f>
        <v>0</v>
      </c>
      <c r="C11" s="13">
        <f>B11*C4</f>
        <v>0</v>
      </c>
      <c r="E11" s="273" t="s">
        <v>354</v>
      </c>
    </row>
    <row r="12" spans="1:7" ht="18" thickBot="1">
      <c r="A12" s="12" t="s">
        <v>11</v>
      </c>
      <c r="B12" s="20">
        <f>0.1*B2/15</f>
        <v>0.1</v>
      </c>
      <c r="C12" s="20">
        <f>B12*C4</f>
        <v>1</v>
      </c>
      <c r="E12" s="260" t="s">
        <v>272</v>
      </c>
      <c r="F12" s="262" t="s">
        <v>384</v>
      </c>
      <c r="G12" s="262" t="s">
        <v>385</v>
      </c>
    </row>
    <row r="13" spans="1:7" ht="18" thickBot="1">
      <c r="A13" s="21" t="s">
        <v>12</v>
      </c>
      <c r="B13" s="22">
        <f>B2-B5-B6-B7-B8-B9-B10-B12-B14-B11</f>
        <v>6.8999999999999968</v>
      </c>
      <c r="C13" s="23">
        <f>B13*C4</f>
        <v>68.999999999999972</v>
      </c>
      <c r="E13" s="263" t="s">
        <v>386</v>
      </c>
      <c r="F13" s="264" t="s">
        <v>387</v>
      </c>
      <c r="G13" s="264" t="s">
        <v>388</v>
      </c>
    </row>
    <row r="14" spans="1:7">
      <c r="A14" s="24" t="s">
        <v>24</v>
      </c>
      <c r="B14" s="25">
        <v>5</v>
      </c>
      <c r="C14" s="26"/>
    </row>
    <row r="15" spans="1:7" ht="17" thickBot="1">
      <c r="A15" s="64" t="s">
        <v>14</v>
      </c>
      <c r="B15" s="52">
        <f>SUM(B5:B13)</f>
        <v>9.9999999999999964</v>
      </c>
      <c r="C15" s="53">
        <f>B15*C4</f>
        <v>99.999999999999972</v>
      </c>
    </row>
    <row r="16" spans="1:7">
      <c r="A16" s="272" t="s">
        <v>393</v>
      </c>
      <c r="B16" s="54"/>
      <c r="C16" s="55"/>
    </row>
    <row r="17" spans="1:5" ht="17" thickBot="1">
      <c r="A17" s="271" t="s">
        <v>394</v>
      </c>
      <c r="B17" s="266"/>
      <c r="C17" s="267"/>
    </row>
    <row r="18" spans="1:5" ht="17" thickBot="1">
      <c r="B18" s="255"/>
      <c r="C18" s="256"/>
    </row>
    <row r="19" spans="1:5">
      <c r="A19" s="295" t="s">
        <v>395</v>
      </c>
      <c r="B19" s="296"/>
      <c r="C19" s="297"/>
      <c r="E19" s="273"/>
    </row>
    <row r="20" spans="1:5" ht="17" thickBot="1">
      <c r="A20" s="36" t="s">
        <v>17</v>
      </c>
      <c r="B20" s="37" t="s">
        <v>259</v>
      </c>
      <c r="C20" s="38"/>
      <c r="E20" s="273"/>
    </row>
    <row r="21" spans="1:5">
      <c r="A21" s="39" t="s">
        <v>19</v>
      </c>
      <c r="B21" s="40" t="s">
        <v>284</v>
      </c>
      <c r="C21" s="289" t="s">
        <v>27</v>
      </c>
      <c r="E21" s="273"/>
    </row>
    <row r="22" spans="1:5">
      <c r="A22" s="41" t="s">
        <v>185</v>
      </c>
      <c r="B22" s="42" t="s">
        <v>60</v>
      </c>
      <c r="C22" s="290"/>
      <c r="E22" s="273"/>
    </row>
    <row r="23" spans="1:5" ht="17" thickBot="1">
      <c r="A23" s="43" t="s">
        <v>21</v>
      </c>
      <c r="B23" s="44" t="s">
        <v>284</v>
      </c>
      <c r="C23" s="291"/>
      <c r="E23" s="273"/>
    </row>
    <row r="24" spans="1:5" ht="17" thickBot="1">
      <c r="A24" s="45" t="s">
        <v>21</v>
      </c>
      <c r="B24" s="46" t="s">
        <v>284</v>
      </c>
      <c r="C24" s="47"/>
      <c r="E24" s="273"/>
    </row>
    <row r="25" spans="1:5">
      <c r="E25" s="273"/>
    </row>
    <row r="26" spans="1:5">
      <c r="E26" s="273"/>
    </row>
  </sheetData>
  <mergeCells count="2">
    <mergeCell ref="A19:C19"/>
    <mergeCell ref="C21:C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A329-B9A9-E24B-86D3-756BB82BB92B}">
  <dimension ref="A1:G24"/>
  <sheetViews>
    <sheetView workbookViewId="0">
      <selection activeCell="B8" sqref="B8"/>
    </sheetView>
  </sheetViews>
  <sheetFormatPr baseColWidth="10" defaultRowHeight="16"/>
  <cols>
    <col min="1" max="1" width="21.140625" customWidth="1"/>
    <col min="2" max="2" width="6.140625" bestFit="1" customWidth="1"/>
    <col min="6" max="6" width="23.7109375" customWidth="1"/>
    <col min="7" max="7" width="12.7109375" customWidth="1"/>
    <col min="8" max="8" width="6.5703125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3" t="s">
        <v>68</v>
      </c>
      <c r="E2" s="273" t="s">
        <v>412</v>
      </c>
    </row>
    <row r="3" spans="1:7">
      <c r="A3" s="4"/>
      <c r="B3" s="5" t="s">
        <v>2</v>
      </c>
      <c r="C3" s="6" t="s">
        <v>2</v>
      </c>
      <c r="E3" s="273" t="s">
        <v>413</v>
      </c>
    </row>
    <row r="4" spans="1:7" ht="17" thickBot="1">
      <c r="A4" s="7" t="s">
        <v>289</v>
      </c>
      <c r="B4" s="8">
        <v>1</v>
      </c>
      <c r="C4" s="9">
        <v>10</v>
      </c>
      <c r="E4" s="285" t="s">
        <v>414</v>
      </c>
    </row>
    <row r="5" spans="1:7">
      <c r="A5" s="10" t="s">
        <v>421</v>
      </c>
      <c r="B5" s="11">
        <f>0.3*B2/15</f>
        <v>0.3</v>
      </c>
      <c r="C5" s="11">
        <f>B5*C4</f>
        <v>3</v>
      </c>
      <c r="E5" s="273"/>
    </row>
    <row r="6" spans="1:7" ht="17" thickBot="1">
      <c r="A6" s="240" t="s">
        <v>422</v>
      </c>
      <c r="B6" s="13">
        <f>0.3*B2/15</f>
        <v>0.3</v>
      </c>
      <c r="C6" s="13">
        <f>B6*C4</f>
        <v>3</v>
      </c>
      <c r="E6" s="273" t="s">
        <v>371</v>
      </c>
    </row>
    <row r="7" spans="1:7" ht="18" thickBot="1">
      <c r="A7" s="12"/>
      <c r="B7" s="13">
        <f>0*B2/15</f>
        <v>0</v>
      </c>
      <c r="C7" s="13">
        <f>B7*C4</f>
        <v>0</v>
      </c>
      <c r="E7" s="260">
        <v>51384</v>
      </c>
      <c r="F7" s="261" t="s">
        <v>415</v>
      </c>
      <c r="G7" s="261" t="s">
        <v>416</v>
      </c>
    </row>
    <row r="8" spans="1:7" ht="18" thickBot="1">
      <c r="A8" s="12"/>
      <c r="B8" s="13">
        <f>0*B2/15</f>
        <v>0</v>
      </c>
      <c r="C8" s="13">
        <f>B8*C4</f>
        <v>0</v>
      </c>
      <c r="E8" s="260">
        <v>51385</v>
      </c>
      <c r="F8" s="260" t="s">
        <v>417</v>
      </c>
      <c r="G8" s="261" t="s">
        <v>271</v>
      </c>
    </row>
    <row r="9" spans="1:7">
      <c r="A9" s="14" t="s">
        <v>8</v>
      </c>
      <c r="B9" s="15">
        <f>0.3*B2/15</f>
        <v>0.3</v>
      </c>
      <c r="C9" s="15">
        <f>B9*C4</f>
        <v>3</v>
      </c>
      <c r="E9" s="273"/>
    </row>
    <row r="10" spans="1:7" ht="17" thickBot="1">
      <c r="A10" s="12" t="s">
        <v>9</v>
      </c>
      <c r="B10" s="16">
        <f>B2/10</f>
        <v>1.5</v>
      </c>
      <c r="C10" s="17">
        <f>B10*C4</f>
        <v>15</v>
      </c>
      <c r="E10" s="273" t="s">
        <v>354</v>
      </c>
    </row>
    <row r="11" spans="1:7" ht="18" thickBot="1">
      <c r="A11" s="18" t="s">
        <v>10</v>
      </c>
      <c r="B11" s="19">
        <f>0*15/B2</f>
        <v>0</v>
      </c>
      <c r="C11" s="13">
        <f>B11*C4</f>
        <v>0</v>
      </c>
      <c r="E11" s="260" t="s">
        <v>272</v>
      </c>
      <c r="F11" s="262" t="s">
        <v>418</v>
      </c>
      <c r="G11" s="262" t="s">
        <v>419</v>
      </c>
    </row>
    <row r="12" spans="1:7" ht="18" thickBot="1">
      <c r="A12" s="12" t="s">
        <v>11</v>
      </c>
      <c r="B12" s="20">
        <f>0.1*B2/15</f>
        <v>0.1</v>
      </c>
      <c r="C12" s="20">
        <f>B12*C4</f>
        <v>1</v>
      </c>
      <c r="E12" s="263" t="s">
        <v>275</v>
      </c>
      <c r="F12" s="264" t="s">
        <v>420</v>
      </c>
      <c r="G12" s="264" t="s">
        <v>419</v>
      </c>
    </row>
    <row r="13" spans="1:7" ht="17" thickBot="1">
      <c r="A13" s="21" t="s">
        <v>12</v>
      </c>
      <c r="B13" s="22">
        <f>B2-B5-B6-B7-B8-B9-B10-B12-B14-B11</f>
        <v>7.4999999999999982</v>
      </c>
      <c r="C13" s="23">
        <f>B13*C4</f>
        <v>74.999999999999986</v>
      </c>
    </row>
    <row r="14" spans="1:7">
      <c r="A14" s="24" t="s">
        <v>24</v>
      </c>
      <c r="B14" s="25">
        <v>5</v>
      </c>
      <c r="C14" s="26"/>
    </row>
    <row r="15" spans="1:7" ht="17" thickBot="1">
      <c r="A15" s="64" t="s">
        <v>14</v>
      </c>
      <c r="B15" s="52">
        <f>SUM(B5:B13)</f>
        <v>9.9999999999999982</v>
      </c>
      <c r="C15" s="53">
        <f>B15*C4</f>
        <v>99.999999999999986</v>
      </c>
    </row>
    <row r="16" spans="1:7">
      <c r="A16" s="269" t="s">
        <v>409</v>
      </c>
      <c r="B16" s="54"/>
      <c r="C16" s="55"/>
    </row>
    <row r="17" spans="1:3">
      <c r="A17" s="270" t="s">
        <v>410</v>
      </c>
      <c r="B17" s="266"/>
      <c r="C17" s="267"/>
    </row>
    <row r="18" spans="1:3" ht="17" thickBot="1">
      <c r="A18" s="271" t="s">
        <v>411</v>
      </c>
      <c r="B18" s="255"/>
      <c r="C18" s="256"/>
    </row>
    <row r="19" spans="1:3">
      <c r="A19" s="295" t="s">
        <v>283</v>
      </c>
      <c r="B19" s="296"/>
      <c r="C19" s="297"/>
    </row>
    <row r="20" spans="1:3" ht="17" thickBot="1">
      <c r="A20" s="36" t="s">
        <v>17</v>
      </c>
      <c r="B20" s="37" t="s">
        <v>259</v>
      </c>
      <c r="C20" s="38"/>
    </row>
    <row r="21" spans="1:3">
      <c r="A21" s="39" t="s">
        <v>19</v>
      </c>
      <c r="B21" s="40" t="s">
        <v>284</v>
      </c>
      <c r="C21" s="289" t="s">
        <v>27</v>
      </c>
    </row>
    <row r="22" spans="1:3">
      <c r="A22" s="41" t="s">
        <v>86</v>
      </c>
      <c r="B22" s="42" t="s">
        <v>60</v>
      </c>
      <c r="C22" s="290"/>
    </row>
    <row r="23" spans="1:3" ht="17" thickBot="1">
      <c r="A23" s="43" t="s">
        <v>21</v>
      </c>
      <c r="B23" s="44" t="s">
        <v>284</v>
      </c>
      <c r="C23" s="291"/>
    </row>
    <row r="24" spans="1:3" ht="17" thickBot="1">
      <c r="A24" s="45" t="s">
        <v>21</v>
      </c>
      <c r="B24" s="46" t="s">
        <v>284</v>
      </c>
      <c r="C24" s="47"/>
    </row>
  </sheetData>
  <mergeCells count="2">
    <mergeCell ref="A19:C19"/>
    <mergeCell ref="C21:C23"/>
  </mergeCells>
  <hyperlinks>
    <hyperlink ref="E4" r:id="rId1" display="https://www.jax.org/strain/034644" xr:uid="{26A4D844-77EB-8D4E-AA62-FAFA5DE6C56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F737E-1583-854A-8F28-6E7ADF738945}">
  <dimension ref="A1:F38"/>
  <sheetViews>
    <sheetView workbookViewId="0">
      <selection activeCell="A18" sqref="A18:C23"/>
    </sheetView>
  </sheetViews>
  <sheetFormatPr baseColWidth="10" defaultRowHeight="16"/>
  <cols>
    <col min="1" max="1" width="20.7109375" bestFit="1" customWidth="1"/>
    <col min="2" max="3" width="7.140625" customWidth="1"/>
    <col min="4" max="4" width="4.28515625" customWidth="1"/>
    <col min="5" max="5" width="15.7109375" bestFit="1" customWidth="1"/>
    <col min="6" max="6" width="30.85546875" bestFit="1" customWidth="1"/>
  </cols>
  <sheetData>
    <row r="1" spans="1:6">
      <c r="A1" s="1" t="s">
        <v>81</v>
      </c>
    </row>
    <row r="2" spans="1:6" ht="17" thickBot="1">
      <c r="A2" s="2" t="s">
        <v>0</v>
      </c>
      <c r="B2">
        <v>15</v>
      </c>
      <c r="C2" s="3" t="s">
        <v>1</v>
      </c>
      <c r="E2" t="s">
        <v>40</v>
      </c>
    </row>
    <row r="3" spans="1:6">
      <c r="A3" s="4"/>
      <c r="B3" s="5" t="s">
        <v>2</v>
      </c>
      <c r="C3" s="6" t="s">
        <v>2</v>
      </c>
    </row>
    <row r="4" spans="1:6" ht="17" thickBot="1">
      <c r="A4" s="7" t="s">
        <v>41</v>
      </c>
      <c r="B4" s="8">
        <v>1</v>
      </c>
      <c r="C4" s="9">
        <v>10</v>
      </c>
    </row>
    <row r="5" spans="1:6">
      <c r="A5" s="10" t="s">
        <v>29</v>
      </c>
      <c r="B5" s="50">
        <f>0.2*B2/15</f>
        <v>0.2</v>
      </c>
      <c r="C5" s="50">
        <f>B5*C4</f>
        <v>2</v>
      </c>
      <c r="E5" s="63" t="s">
        <v>34</v>
      </c>
      <c r="F5" s="63" t="s">
        <v>35</v>
      </c>
    </row>
    <row r="6" spans="1:6">
      <c r="A6" s="12" t="s">
        <v>30</v>
      </c>
      <c r="B6" s="51">
        <f>0.2*B2/15</f>
        <v>0.2</v>
      </c>
      <c r="C6" s="51">
        <f>B6*C4</f>
        <v>2</v>
      </c>
      <c r="E6" s="63" t="s">
        <v>36</v>
      </c>
      <c r="F6" s="63" t="s">
        <v>37</v>
      </c>
    </row>
    <row r="7" spans="1:6">
      <c r="A7" s="12" t="s">
        <v>31</v>
      </c>
      <c r="B7" s="51">
        <f>0.2*B2/15</f>
        <v>0.2</v>
      </c>
      <c r="C7" s="51">
        <f>B7*C4</f>
        <v>2</v>
      </c>
      <c r="E7" s="63" t="s">
        <v>38</v>
      </c>
      <c r="F7" s="63" t="s">
        <v>39</v>
      </c>
    </row>
    <row r="8" spans="1:6">
      <c r="A8" s="14" t="s">
        <v>8</v>
      </c>
      <c r="B8" s="15">
        <f>0.3*B2/15</f>
        <v>0.3</v>
      </c>
      <c r="C8" s="15">
        <f>B8*C4</f>
        <v>3</v>
      </c>
    </row>
    <row r="9" spans="1:6">
      <c r="A9" s="12" t="s">
        <v>9</v>
      </c>
      <c r="B9" s="16">
        <f>B2/10</f>
        <v>1.5</v>
      </c>
      <c r="C9" s="17">
        <f>B9*C4</f>
        <v>15</v>
      </c>
    </row>
    <row r="10" spans="1:6" ht="17" thickBot="1">
      <c r="A10" s="18" t="s">
        <v>10</v>
      </c>
      <c r="B10" s="19">
        <f>0.375*15/B2</f>
        <v>0.375</v>
      </c>
      <c r="C10" s="51">
        <f>B10*C4</f>
        <v>3.75</v>
      </c>
    </row>
    <row r="11" spans="1:6">
      <c r="A11" s="12" t="s">
        <v>11</v>
      </c>
      <c r="B11" s="20">
        <f>0.1*B2/15</f>
        <v>0.1</v>
      </c>
      <c r="C11" s="20">
        <f>B11*C4</f>
        <v>1</v>
      </c>
      <c r="E11" s="84" t="s">
        <v>70</v>
      </c>
      <c r="F11" s="85"/>
    </row>
    <row r="12" spans="1:6" ht="17" thickBot="1">
      <c r="A12" s="21" t="s">
        <v>12</v>
      </c>
      <c r="B12" s="22">
        <f>B2-B5-B6-B7-B8-B9-B11-B13-B10</f>
        <v>7.1250000000000018</v>
      </c>
      <c r="C12" s="23">
        <f>B12*C4</f>
        <v>71.250000000000014</v>
      </c>
      <c r="E12" s="317" t="s">
        <v>71</v>
      </c>
      <c r="F12" s="318"/>
    </row>
    <row r="13" spans="1:6" ht="16" customHeight="1">
      <c r="A13" s="24" t="s">
        <v>13</v>
      </c>
      <c r="B13" s="25">
        <v>5</v>
      </c>
      <c r="C13" s="26"/>
      <c r="E13" s="313" t="s">
        <v>72</v>
      </c>
      <c r="F13" s="314"/>
    </row>
    <row r="14" spans="1:6" ht="17" thickBot="1">
      <c r="A14" s="64" t="s">
        <v>14</v>
      </c>
      <c r="B14" s="52">
        <f>SUM(B5:B12)</f>
        <v>10.000000000000002</v>
      </c>
      <c r="C14" s="53">
        <f>B14*C4</f>
        <v>100.00000000000001</v>
      </c>
      <c r="E14" s="313"/>
      <c r="F14" s="314"/>
    </row>
    <row r="15" spans="1:6" ht="17" thickBot="1">
      <c r="A15" s="304" t="s">
        <v>42</v>
      </c>
      <c r="B15" s="305"/>
      <c r="C15" s="306"/>
      <c r="E15" s="315"/>
      <c r="F15" s="316"/>
    </row>
    <row r="16" spans="1:6">
      <c r="A16" s="307" t="s">
        <v>43</v>
      </c>
      <c r="B16" s="308"/>
      <c r="C16" s="309"/>
    </row>
    <row r="17" spans="1:3" ht="17" thickBot="1">
      <c r="A17" s="27"/>
      <c r="B17" s="69"/>
      <c r="C17" s="47"/>
    </row>
    <row r="18" spans="1:3">
      <c r="A18" s="319" t="s">
        <v>32</v>
      </c>
      <c r="B18" s="296"/>
      <c r="C18" s="297"/>
    </row>
    <row r="19" spans="1:3" ht="16" customHeight="1" thickBot="1">
      <c r="A19" s="36" t="s">
        <v>17</v>
      </c>
      <c r="B19" s="37" t="s">
        <v>23</v>
      </c>
      <c r="C19" s="38"/>
    </row>
    <row r="20" spans="1:3" ht="16" customHeight="1">
      <c r="A20" s="39" t="s">
        <v>17</v>
      </c>
      <c r="B20" s="40" t="s">
        <v>25</v>
      </c>
      <c r="C20" s="289" t="s">
        <v>27</v>
      </c>
    </row>
    <row r="21" spans="1:3">
      <c r="A21" s="58" t="s">
        <v>20</v>
      </c>
      <c r="B21" s="59" t="s">
        <v>25</v>
      </c>
      <c r="C21" s="290"/>
    </row>
    <row r="22" spans="1:3" ht="17" thickBot="1">
      <c r="A22" s="60" t="s">
        <v>21</v>
      </c>
      <c r="B22" s="61" t="s">
        <v>22</v>
      </c>
      <c r="C22" s="291"/>
    </row>
    <row r="23" spans="1:3" ht="17" thickBot="1">
      <c r="A23" s="45" t="s">
        <v>21</v>
      </c>
      <c r="B23" s="46" t="s">
        <v>33</v>
      </c>
      <c r="C23" s="47"/>
    </row>
    <row r="30" spans="1:3">
      <c r="A30" s="83"/>
    </row>
    <row r="31" spans="1:3">
      <c r="A31" s="83"/>
    </row>
    <row r="32" spans="1:3">
      <c r="A32" s="83"/>
    </row>
    <row r="33" spans="1:1">
      <c r="A33" s="83"/>
    </row>
    <row r="34" spans="1:1">
      <c r="A34" s="83"/>
    </row>
    <row r="35" spans="1:1">
      <c r="A35" s="83"/>
    </row>
    <row r="36" spans="1:1">
      <c r="A36" s="83"/>
    </row>
    <row r="37" spans="1:1">
      <c r="A37" s="83"/>
    </row>
    <row r="38" spans="1:1">
      <c r="A38" s="83"/>
    </row>
  </sheetData>
  <mergeCells count="6">
    <mergeCell ref="C20:C22"/>
    <mergeCell ref="A15:C15"/>
    <mergeCell ref="E13:F15"/>
    <mergeCell ref="E12:F12"/>
    <mergeCell ref="A16:C16"/>
    <mergeCell ref="A18:C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0404-CA2C-984C-9346-3A24B874826B}">
  <dimension ref="A1:G49"/>
  <sheetViews>
    <sheetView workbookViewId="0">
      <selection activeCell="E2" sqref="E2:G4"/>
    </sheetView>
  </sheetViews>
  <sheetFormatPr baseColWidth="10" defaultRowHeight="16"/>
  <cols>
    <col min="1" max="1" width="20.7109375" bestFit="1" customWidth="1"/>
    <col min="2" max="2" width="6.140625" bestFit="1" customWidth="1"/>
    <col min="3" max="3" width="9.85546875" bestFit="1" customWidth="1"/>
    <col min="4" max="4" width="7.42578125" customWidth="1"/>
    <col min="5" max="5" width="19.5703125" bestFit="1" customWidth="1"/>
    <col min="6" max="6" width="28.28515625" bestFit="1" customWidth="1"/>
    <col min="7" max="7" width="34" bestFit="1" customWidth="1"/>
  </cols>
  <sheetData>
    <row r="1" spans="1:7">
      <c r="A1" s="1" t="s">
        <v>81</v>
      </c>
    </row>
    <row r="2" spans="1:7" ht="17" thickBot="1">
      <c r="A2" s="2" t="s">
        <v>0</v>
      </c>
      <c r="B2">
        <v>15</v>
      </c>
      <c r="C2" s="118" t="s">
        <v>1</v>
      </c>
      <c r="E2" s="336" t="s">
        <v>433</v>
      </c>
      <c r="F2" s="336" t="s">
        <v>434</v>
      </c>
      <c r="G2" s="336" t="s">
        <v>435</v>
      </c>
    </row>
    <row r="3" spans="1:7">
      <c r="A3" s="4" t="s">
        <v>28</v>
      </c>
      <c r="B3" s="5" t="s">
        <v>2</v>
      </c>
      <c r="C3" s="6" t="s">
        <v>2</v>
      </c>
      <c r="E3" s="62" t="s">
        <v>444</v>
      </c>
      <c r="F3" s="62" t="s">
        <v>445</v>
      </c>
      <c r="G3" s="62" t="s">
        <v>446</v>
      </c>
    </row>
    <row r="4" spans="1:7" ht="17" thickBot="1">
      <c r="A4" s="7" t="s">
        <v>105</v>
      </c>
      <c r="B4" s="8">
        <v>1</v>
      </c>
      <c r="C4" s="9">
        <v>5</v>
      </c>
      <c r="E4" s="62" t="s">
        <v>447</v>
      </c>
      <c r="F4" s="62" t="s">
        <v>448</v>
      </c>
      <c r="G4" s="62" t="s">
        <v>446</v>
      </c>
    </row>
    <row r="5" spans="1:7">
      <c r="A5" s="10" t="s">
        <v>4</v>
      </c>
      <c r="B5" s="119">
        <v>0.2</v>
      </c>
      <c r="C5" s="11">
        <f>B5*C4</f>
        <v>1</v>
      </c>
      <c r="E5" s="62" t="s">
        <v>509</v>
      </c>
      <c r="F5" s="62" t="s">
        <v>510</v>
      </c>
      <c r="G5" s="62" t="s">
        <v>511</v>
      </c>
    </row>
    <row r="6" spans="1:7">
      <c r="A6" s="12" t="s">
        <v>5</v>
      </c>
      <c r="B6" s="38">
        <v>0.2</v>
      </c>
      <c r="C6" s="13">
        <f>B6*C4</f>
        <v>1</v>
      </c>
      <c r="E6" s="62" t="s">
        <v>512</v>
      </c>
      <c r="F6" s="62" t="s">
        <v>513</v>
      </c>
      <c r="G6" s="62" t="s">
        <v>511</v>
      </c>
    </row>
    <row r="7" spans="1:7">
      <c r="A7" s="12" t="s">
        <v>106</v>
      </c>
      <c r="B7" s="38">
        <v>0.2</v>
      </c>
      <c r="C7" s="13">
        <f>B7*C4</f>
        <v>1</v>
      </c>
    </row>
    <row r="8" spans="1:7">
      <c r="A8" s="12" t="s">
        <v>107</v>
      </c>
      <c r="B8" s="38">
        <v>0.2</v>
      </c>
      <c r="C8" s="13">
        <f>B8*C4</f>
        <v>1</v>
      </c>
    </row>
    <row r="9" spans="1:7">
      <c r="A9" s="12" t="s">
        <v>93</v>
      </c>
      <c r="B9" s="15">
        <f>0.3*B2/15</f>
        <v>0.3</v>
      </c>
      <c r="C9" s="120">
        <f>B9*C4</f>
        <v>1.5</v>
      </c>
    </row>
    <row r="10" spans="1:7">
      <c r="A10" s="12" t="s">
        <v>9</v>
      </c>
      <c r="B10" s="16">
        <f>B2/10</f>
        <v>1.5</v>
      </c>
      <c r="C10" s="17">
        <f>B10*C4</f>
        <v>7.5</v>
      </c>
    </row>
    <row r="11" spans="1:7">
      <c r="A11" s="18" t="s">
        <v>10</v>
      </c>
      <c r="B11" s="19">
        <f>0.375*15/B2</f>
        <v>0.375</v>
      </c>
      <c r="C11" s="51">
        <f>B11*C4</f>
        <v>1.875</v>
      </c>
    </row>
    <row r="12" spans="1:7">
      <c r="A12" s="12" t="s">
        <v>11</v>
      </c>
      <c r="B12" s="20">
        <f>0.1*B2/15</f>
        <v>0.1</v>
      </c>
      <c r="C12" s="20">
        <f>B12*C4</f>
        <v>0.5</v>
      </c>
    </row>
    <row r="13" spans="1:7" ht="17" thickBot="1">
      <c r="A13" s="128" t="s">
        <v>12</v>
      </c>
      <c r="B13" s="22">
        <f>B2-B5-B6-B7-B8-B9-B10-B12-B14-B11-B15</f>
        <v>6.9250000000000025</v>
      </c>
      <c r="C13" s="23">
        <f>B13*C4</f>
        <v>34.625000000000014</v>
      </c>
    </row>
    <row r="14" spans="1:7">
      <c r="A14" s="129" t="s">
        <v>108</v>
      </c>
      <c r="B14" s="121">
        <v>0</v>
      </c>
      <c r="C14" s="119"/>
    </row>
    <row r="15" spans="1:7">
      <c r="A15" s="24" t="s">
        <v>109</v>
      </c>
      <c r="B15" s="122">
        <v>5</v>
      </c>
      <c r="C15" s="38"/>
    </row>
    <row r="16" spans="1:7" ht="17" thickBot="1">
      <c r="A16" s="27" t="s">
        <v>14</v>
      </c>
      <c r="B16" s="28">
        <f>SUM(B5:B13)</f>
        <v>10.000000000000004</v>
      </c>
      <c r="C16" s="29">
        <f>B16*C4</f>
        <v>50.000000000000014</v>
      </c>
    </row>
    <row r="17" spans="1:7">
      <c r="A17" s="30" t="s">
        <v>15</v>
      </c>
      <c r="B17" s="31"/>
      <c r="C17" s="32"/>
    </row>
    <row r="18" spans="1:7" ht="17" thickBot="1">
      <c r="A18" s="33" t="s">
        <v>110</v>
      </c>
      <c r="B18" s="34"/>
      <c r="C18" s="35"/>
    </row>
    <row r="19" spans="1:7">
      <c r="A19" s="310" t="s">
        <v>26</v>
      </c>
      <c r="B19" s="293"/>
      <c r="C19" s="294"/>
    </row>
    <row r="20" spans="1:7" ht="17" thickBot="1">
      <c r="A20" s="36" t="s">
        <v>17</v>
      </c>
      <c r="B20" s="37" t="s">
        <v>18</v>
      </c>
      <c r="C20" s="38"/>
    </row>
    <row r="21" spans="1:7">
      <c r="A21" s="39" t="s">
        <v>19</v>
      </c>
      <c r="B21" s="40" t="s">
        <v>25</v>
      </c>
      <c r="C21" s="289" t="s">
        <v>111</v>
      </c>
    </row>
    <row r="22" spans="1:7">
      <c r="A22" s="41" t="s">
        <v>20</v>
      </c>
      <c r="B22" s="42" t="s">
        <v>25</v>
      </c>
      <c r="C22" s="290"/>
    </row>
    <row r="23" spans="1:7" ht="17" thickBot="1">
      <c r="A23" s="43" t="s">
        <v>21</v>
      </c>
      <c r="B23" s="44" t="s">
        <v>22</v>
      </c>
      <c r="C23" s="291"/>
    </row>
    <row r="24" spans="1:7" ht="17" thickBot="1">
      <c r="A24" s="45" t="s">
        <v>21</v>
      </c>
      <c r="B24" s="46" t="s">
        <v>23</v>
      </c>
      <c r="C24" s="47"/>
    </row>
    <row r="25" spans="1:7">
      <c r="A25" s="48"/>
    </row>
    <row r="26" spans="1:7">
      <c r="A26" s="83"/>
    </row>
    <row r="27" spans="1:7">
      <c r="A27" s="1" t="s">
        <v>81</v>
      </c>
    </row>
    <row r="28" spans="1:7" ht="17" thickBot="1">
      <c r="A28" t="s">
        <v>112</v>
      </c>
      <c r="E28" s="336" t="s">
        <v>433</v>
      </c>
      <c r="F28" s="336" t="s">
        <v>434</v>
      </c>
      <c r="G28" s="336" t="s">
        <v>435</v>
      </c>
    </row>
    <row r="29" spans="1:7" ht="17" thickBot="1">
      <c r="A29" s="123" t="s">
        <v>0</v>
      </c>
      <c r="B29" s="112">
        <v>15</v>
      </c>
      <c r="C29" s="113"/>
      <c r="E29" s="62" t="s">
        <v>514</v>
      </c>
      <c r="F29" s="62" t="s">
        <v>515</v>
      </c>
      <c r="G29" s="62" t="s">
        <v>516</v>
      </c>
    </row>
    <row r="30" spans="1:7">
      <c r="A30" s="124" t="s">
        <v>113</v>
      </c>
      <c r="B30" s="5" t="s">
        <v>2</v>
      </c>
      <c r="C30" s="6" t="s">
        <v>2</v>
      </c>
      <c r="E30" s="62" t="s">
        <v>517</v>
      </c>
      <c r="F30" s="62" t="s">
        <v>518</v>
      </c>
      <c r="G30" s="62" t="s">
        <v>516</v>
      </c>
    </row>
    <row r="31" spans="1:7" ht="17" thickBot="1">
      <c r="A31" s="7" t="s">
        <v>114</v>
      </c>
      <c r="B31" s="8">
        <v>1</v>
      </c>
      <c r="C31" s="9">
        <v>5</v>
      </c>
      <c r="E31" s="62" t="s">
        <v>519</v>
      </c>
      <c r="F31" s="62" t="s">
        <v>520</v>
      </c>
      <c r="G31" s="62" t="s">
        <v>516</v>
      </c>
    </row>
    <row r="32" spans="1:7">
      <c r="A32" s="10" t="s">
        <v>115</v>
      </c>
      <c r="B32" s="121">
        <f>1.5*B29/15</f>
        <v>1.5</v>
      </c>
      <c r="C32" s="119">
        <f>B32*C31</f>
        <v>7.5</v>
      </c>
    </row>
    <row r="33" spans="1:3">
      <c r="A33" s="12" t="s">
        <v>116</v>
      </c>
      <c r="B33" s="125">
        <f>B29/2</f>
        <v>7.5</v>
      </c>
      <c r="C33" s="16">
        <f>B33*C31</f>
        <v>37.5</v>
      </c>
    </row>
    <row r="34" spans="1:3" ht="17" thickBot="1">
      <c r="A34" s="21" t="s">
        <v>12</v>
      </c>
      <c r="B34" s="126">
        <f>B29-B32-B33-B35</f>
        <v>1</v>
      </c>
      <c r="C34" s="127">
        <f>B34*C31</f>
        <v>5</v>
      </c>
    </row>
    <row r="35" spans="1:3">
      <c r="A35" s="24" t="s">
        <v>13</v>
      </c>
      <c r="B35" s="25">
        <v>5</v>
      </c>
      <c r="C35" s="26">
        <f>B35*C31</f>
        <v>25</v>
      </c>
    </row>
    <row r="36" spans="1:3" ht="17" thickBot="1">
      <c r="A36" s="27" t="s">
        <v>14</v>
      </c>
      <c r="B36" s="69">
        <f>SUM(B32:B34)</f>
        <v>10</v>
      </c>
      <c r="C36" s="47">
        <f>B36*C31</f>
        <v>50</v>
      </c>
    </row>
    <row r="37" spans="1:3">
      <c r="A37" s="310" t="s">
        <v>117</v>
      </c>
      <c r="B37" s="293"/>
      <c r="C37" s="294"/>
    </row>
    <row r="38" spans="1:3" ht="17" thickBot="1">
      <c r="A38" s="36" t="s">
        <v>17</v>
      </c>
      <c r="B38" s="37" t="s">
        <v>18</v>
      </c>
      <c r="C38" s="38"/>
    </row>
    <row r="39" spans="1:3">
      <c r="A39" s="39" t="s">
        <v>17</v>
      </c>
      <c r="B39" s="40" t="s">
        <v>118</v>
      </c>
      <c r="C39" s="289" t="s">
        <v>119</v>
      </c>
    </row>
    <row r="40" spans="1:3">
      <c r="A40" s="41" t="s">
        <v>86</v>
      </c>
      <c r="B40" s="42" t="s">
        <v>25</v>
      </c>
      <c r="C40" s="290"/>
    </row>
    <row r="41" spans="1:3" ht="17" thickBot="1">
      <c r="A41" s="43" t="s">
        <v>21</v>
      </c>
      <c r="B41" s="44" t="s">
        <v>120</v>
      </c>
      <c r="C41" s="291"/>
    </row>
    <row r="42" spans="1:3" ht="17" thickBot="1">
      <c r="A42" s="45" t="s">
        <v>21</v>
      </c>
      <c r="B42" s="46" t="s">
        <v>121</v>
      </c>
      <c r="C42" s="47"/>
    </row>
    <row r="43" spans="1:3" ht="17" thickBot="1"/>
    <row r="44" spans="1:3" ht="17" thickBot="1">
      <c r="A44" s="130" t="s">
        <v>122</v>
      </c>
      <c r="B44" s="131" t="s">
        <v>123</v>
      </c>
    </row>
    <row r="45" spans="1:3">
      <c r="A45" s="10" t="s">
        <v>124</v>
      </c>
      <c r="B45" s="119">
        <v>1</v>
      </c>
    </row>
    <row r="46" spans="1:3">
      <c r="A46" s="12" t="s">
        <v>125</v>
      </c>
      <c r="B46" s="38">
        <v>3</v>
      </c>
    </row>
    <row r="47" spans="1:3">
      <c r="A47" s="12" t="s">
        <v>126</v>
      </c>
      <c r="B47" s="38">
        <v>2</v>
      </c>
    </row>
    <row r="48" spans="1:3" ht="17" thickBot="1">
      <c r="A48" s="21" t="s">
        <v>12</v>
      </c>
      <c r="B48" s="47">
        <v>94</v>
      </c>
    </row>
    <row r="49" spans="1:2" ht="17" thickBot="1">
      <c r="A49" s="132" t="s">
        <v>127</v>
      </c>
      <c r="B49" s="86">
        <f>SUM(B45:B48)</f>
        <v>100</v>
      </c>
    </row>
  </sheetData>
  <mergeCells count="4">
    <mergeCell ref="A19:C19"/>
    <mergeCell ref="C21:C23"/>
    <mergeCell ref="A37:C37"/>
    <mergeCell ref="C39:C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ApoM-KO</vt:lpstr>
      <vt:lpstr>ApoM-TG</vt:lpstr>
      <vt:lpstr>Cas9 f-stop-f</vt:lpstr>
      <vt:lpstr>CD69 flox</vt:lpstr>
      <vt:lpstr>Dock-KO_floxed</vt:lpstr>
      <vt:lpstr>fSPT flox</vt:lpstr>
      <vt:lpstr>Ormdl3 flox</vt:lpstr>
      <vt:lpstr>S1pr1 flox</vt:lpstr>
      <vt:lpstr>S1PR1-SG</vt:lpstr>
      <vt:lpstr>S1pr1-TG</vt:lpstr>
      <vt:lpstr>S1pr2 flox</vt:lpstr>
      <vt:lpstr>S1pr3-ko</vt:lpstr>
      <vt:lpstr>Sphk1 flox</vt:lpstr>
      <vt:lpstr>Sphk2-KO</vt:lpstr>
      <vt:lpstr>Sptlc1 flox</vt:lpstr>
      <vt:lpstr>Epor-Cre</vt:lpstr>
      <vt:lpstr>Glast-cre</vt:lpstr>
      <vt:lpstr>LysM-Cre</vt:lpstr>
      <vt:lpstr>Prox1-Cre</vt:lpstr>
      <vt:lpstr>Rosa-cre</vt:lpstr>
      <vt:lpstr>VeCad-Cre</vt:lpstr>
      <vt:lpstr>Caspase4-Mutation</vt:lpstr>
      <vt:lpstr>'Sphk1 flox'!OLE_LINK1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2024-02-23T17:50:01Z</dcterms:created>
  <dcterms:modified xsi:type="dcterms:W3CDTF">2024-03-25T03:58:59Z</dcterms:modified>
</cp:coreProperties>
</file>